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60" windowHeight="9750"/>
  </bookViews>
  <sheets>
    <sheet name="Welcher Trafo" sheetId="1" r:id="rId1"/>
    <sheet name="Diagramm1" sheetId="4" r:id="rId2"/>
    <sheet name="Daten" sheetId="3" r:id="rId3"/>
  </sheets>
  <calcPr calcId="145621"/>
</workbook>
</file>

<file path=xl/calcChain.xml><?xml version="1.0" encoding="utf-8"?>
<calcChain xmlns="http://schemas.openxmlformats.org/spreadsheetml/2006/main">
  <c r="A11" i="3" l="1"/>
  <c r="A10" i="3"/>
  <c r="A9" i="3"/>
  <c r="A8" i="3"/>
  <c r="A7" i="3"/>
  <c r="A6" i="3"/>
  <c r="A5" i="3"/>
  <c r="A4" i="3"/>
  <c r="A3" i="3"/>
  <c r="A2" i="3"/>
  <c r="E19" i="1" l="1"/>
  <c r="C11" i="3" s="1"/>
  <c r="D19" i="1"/>
  <c r="B11" i="3" s="1"/>
  <c r="DF22" i="1"/>
  <c r="DF21" i="1"/>
  <c r="DF20" i="1"/>
  <c r="DF19" i="1"/>
  <c r="DF7" i="1"/>
  <c r="DF5" i="1"/>
  <c r="DF4" i="1"/>
  <c r="DF3" i="1"/>
  <c r="DH4" i="1" s="1"/>
  <c r="DF2" i="1"/>
  <c r="DF6" i="1" s="1"/>
  <c r="E18" i="1"/>
  <c r="C10" i="3" s="1"/>
  <c r="D18" i="1"/>
  <c r="B10" i="3" s="1"/>
  <c r="CU22" i="1"/>
  <c r="CU21" i="1"/>
  <c r="CU20" i="1"/>
  <c r="CU19" i="1"/>
  <c r="CU7" i="1"/>
  <c r="CU5" i="1"/>
  <c r="CU4" i="1"/>
  <c r="CU3" i="1"/>
  <c r="CU2" i="1"/>
  <c r="DI4" i="1" l="1"/>
  <c r="DJ4" i="1" s="1"/>
  <c r="DF8" i="1" s="1"/>
  <c r="DF9" i="1" s="1"/>
  <c r="DF23" i="1" s="1"/>
  <c r="CU6" i="1"/>
  <c r="CX4" i="1"/>
  <c r="CW4" i="1"/>
  <c r="E17" i="1"/>
  <c r="C9" i="3" s="1"/>
  <c r="D17" i="1"/>
  <c r="B9" i="3" s="1"/>
  <c r="CJ22" i="1"/>
  <c r="CJ21" i="1"/>
  <c r="CJ20" i="1"/>
  <c r="CJ19" i="1"/>
  <c r="CJ7" i="1"/>
  <c r="CJ5" i="1"/>
  <c r="CJ4" i="1"/>
  <c r="CJ3" i="1"/>
  <c r="CJ2" i="1"/>
  <c r="CJ6" i="1" s="1"/>
  <c r="E16" i="1"/>
  <c r="C8" i="3" s="1"/>
  <c r="D16" i="1"/>
  <c r="B8" i="3" s="1"/>
  <c r="BY22" i="1"/>
  <c r="BY21" i="1"/>
  <c r="BY20" i="1"/>
  <c r="BY19" i="1"/>
  <c r="BY7" i="1"/>
  <c r="BY5" i="1"/>
  <c r="BY4" i="1"/>
  <c r="BY3" i="1"/>
  <c r="CA4" i="1" s="1"/>
  <c r="BY2" i="1"/>
  <c r="BY6" i="1" l="1"/>
  <c r="DF11" i="1"/>
  <c r="DF24" i="1" s="1"/>
  <c r="DF25" i="1" s="1"/>
  <c r="F19" i="1" s="1"/>
  <c r="D11" i="3" s="1"/>
  <c r="DH10" i="1"/>
  <c r="CY4" i="1"/>
  <c r="CU8" i="1" s="1"/>
  <c r="CU11" i="1" s="1"/>
  <c r="CU24" i="1" s="1"/>
  <c r="CB4" i="1"/>
  <c r="CC4" i="1" s="1"/>
  <c r="BY8" i="1" s="1"/>
  <c r="BY11" i="1" s="1"/>
  <c r="BY24" i="1" s="1"/>
  <c r="CM4" i="1"/>
  <c r="CL4" i="1"/>
  <c r="E15" i="1"/>
  <c r="C7" i="3" s="1"/>
  <c r="D15" i="1"/>
  <c r="B7" i="3" s="1"/>
  <c r="BN22" i="1"/>
  <c r="BN21" i="1"/>
  <c r="BN20" i="1"/>
  <c r="BN19" i="1"/>
  <c r="BN7" i="1"/>
  <c r="BN4" i="1"/>
  <c r="BN3" i="1"/>
  <c r="BN2" i="1"/>
  <c r="BN6" i="1" s="1"/>
  <c r="CN4" i="1" l="1"/>
  <c r="CJ8" i="1" s="1"/>
  <c r="CJ11" i="1" s="1"/>
  <c r="CJ24" i="1" s="1"/>
  <c r="DH12" i="1"/>
  <c r="DI12" i="1" s="1"/>
  <c r="DK12" i="1"/>
  <c r="DI10" i="1"/>
  <c r="DF10" i="1"/>
  <c r="DF27" i="1" s="1"/>
  <c r="DL12" i="1"/>
  <c r="CU9" i="1"/>
  <c r="CW12" i="1"/>
  <c r="CJ9" i="1"/>
  <c r="BY9" i="1"/>
  <c r="CA12" i="1"/>
  <c r="BP4" i="1"/>
  <c r="E14" i="1"/>
  <c r="C6" i="3" s="1"/>
  <c r="D14" i="1"/>
  <c r="B6" i="3" s="1"/>
  <c r="BC22" i="1"/>
  <c r="BC21" i="1"/>
  <c r="BC20" i="1"/>
  <c r="BC19" i="1"/>
  <c r="BC7" i="1"/>
  <c r="BC5" i="1"/>
  <c r="BN5" i="1" s="1"/>
  <c r="BQ4" i="1" s="1"/>
  <c r="BC4" i="1"/>
  <c r="BC3" i="1"/>
  <c r="BC2" i="1"/>
  <c r="D13" i="1"/>
  <c r="B5" i="3" s="1"/>
  <c r="E13" i="1"/>
  <c r="C5" i="3" s="1"/>
  <c r="AR7" i="1"/>
  <c r="AR22" i="1"/>
  <c r="AR21" i="1"/>
  <c r="AR20" i="1"/>
  <c r="AR19" i="1"/>
  <c r="AR4" i="1"/>
  <c r="AG5" i="1"/>
  <c r="AR5" i="1" s="1"/>
  <c r="AR3" i="1"/>
  <c r="AR2" i="1"/>
  <c r="CL12" i="1" l="1"/>
  <c r="CP12" i="1" s="1"/>
  <c r="AT4" i="1"/>
  <c r="DF12" i="1"/>
  <c r="DF28" i="1" s="1"/>
  <c r="DF29" i="1" s="1"/>
  <c r="DM12" i="1"/>
  <c r="CW10" i="1"/>
  <c r="CX10" i="1" s="1"/>
  <c r="CU23" i="1"/>
  <c r="CU25" i="1" s="1"/>
  <c r="F18" i="1" s="1"/>
  <c r="D10" i="3" s="1"/>
  <c r="CZ12" i="1"/>
  <c r="DA12" i="1"/>
  <c r="CX12" i="1"/>
  <c r="CU12" i="1"/>
  <c r="CU28" i="1" s="1"/>
  <c r="BR4" i="1"/>
  <c r="BN8" i="1" s="1"/>
  <c r="BN11" i="1" s="1"/>
  <c r="BN24" i="1" s="1"/>
  <c r="AR6" i="1"/>
  <c r="AU4" i="1"/>
  <c r="AV4" i="1" s="1"/>
  <c r="AR8" i="1" s="1"/>
  <c r="AR11" i="1" s="1"/>
  <c r="AR24" i="1" s="1"/>
  <c r="CL10" i="1"/>
  <c r="CM10" i="1" s="1"/>
  <c r="CJ23" i="1"/>
  <c r="CJ25" i="1" s="1"/>
  <c r="F17" i="1" s="1"/>
  <c r="D9" i="3" s="1"/>
  <c r="CM12" i="1"/>
  <c r="CA10" i="1"/>
  <c r="BY10" i="1" s="1"/>
  <c r="BY27" i="1" s="1"/>
  <c r="BY23" i="1"/>
  <c r="BY25" i="1" s="1"/>
  <c r="F16" i="1" s="1"/>
  <c r="D8" i="3" s="1"/>
  <c r="CE12" i="1"/>
  <c r="CB12" i="1"/>
  <c r="BY12" i="1"/>
  <c r="BY28" i="1" s="1"/>
  <c r="BF4" i="1"/>
  <c r="BC6" i="1"/>
  <c r="BE4" i="1"/>
  <c r="BP12" i="1" l="1"/>
  <c r="CJ12" i="1"/>
  <c r="CJ28" i="1" s="1"/>
  <c r="CJ10" i="1"/>
  <c r="CJ27" i="1" s="1"/>
  <c r="CJ29" i="1" s="1"/>
  <c r="CO12" i="1"/>
  <c r="CQ12" i="1" s="1"/>
  <c r="CJ15" i="1" s="1"/>
  <c r="CJ16" i="1" s="1"/>
  <c r="CB10" i="1"/>
  <c r="DF15" i="1"/>
  <c r="DF16" i="1" s="1"/>
  <c r="DF13" i="1"/>
  <c r="CU10" i="1"/>
  <c r="CU27" i="1" s="1"/>
  <c r="CU29" i="1" s="1"/>
  <c r="DB12" i="1"/>
  <c r="BN9" i="1"/>
  <c r="BP10" i="1" s="1"/>
  <c r="BS12" i="1" s="1"/>
  <c r="CD12" i="1"/>
  <c r="CF12" i="1" s="1"/>
  <c r="BY15" i="1" s="1"/>
  <c r="BY16" i="1" s="1"/>
  <c r="BY29" i="1"/>
  <c r="BN23" i="1"/>
  <c r="BN25" i="1" s="1"/>
  <c r="F15" i="1" s="1"/>
  <c r="D7" i="3" s="1"/>
  <c r="BT12" i="1"/>
  <c r="BQ12" i="1"/>
  <c r="BN12" i="1"/>
  <c r="BN28" i="1" s="1"/>
  <c r="BG4" i="1"/>
  <c r="BC8" i="1" s="1"/>
  <c r="BC11" i="1" s="1"/>
  <c r="AR9" i="1"/>
  <c r="AT12" i="1"/>
  <c r="CJ13" i="1" l="1"/>
  <c r="CJ17" i="1" s="1"/>
  <c r="CJ18" i="1" s="1"/>
  <c r="DF14" i="1"/>
  <c r="DF17" i="1"/>
  <c r="DF18" i="1" s="1"/>
  <c r="CU13" i="1"/>
  <c r="CU15" i="1"/>
  <c r="CU16" i="1" s="1"/>
  <c r="BQ10" i="1"/>
  <c r="CJ14" i="1"/>
  <c r="BY13" i="1"/>
  <c r="BY14" i="1" s="1"/>
  <c r="BU12" i="1"/>
  <c r="BN13" i="1" s="1"/>
  <c r="BN10" i="1"/>
  <c r="BN27" i="1" s="1"/>
  <c r="BN29" i="1" s="1"/>
  <c r="BE12" i="1"/>
  <c r="BI12" i="1" s="1"/>
  <c r="BC24" i="1"/>
  <c r="BC9" i="1"/>
  <c r="AT10" i="1"/>
  <c r="AW12" i="1" s="1"/>
  <c r="AR23" i="1"/>
  <c r="AR25" i="1" s="1"/>
  <c r="F13" i="1" s="1"/>
  <c r="D5" i="3" s="1"/>
  <c r="AX12" i="1"/>
  <c r="AU12" i="1"/>
  <c r="AR12" i="1"/>
  <c r="AR28" i="1" s="1"/>
  <c r="BN15" i="1" l="1"/>
  <c r="BN16" i="1" s="1"/>
  <c r="BC12" i="1"/>
  <c r="BC28" i="1" s="1"/>
  <c r="BF12" i="1"/>
  <c r="CU14" i="1"/>
  <c r="CU17" i="1"/>
  <c r="CU18" i="1" s="1"/>
  <c r="AU10" i="1"/>
  <c r="BY17" i="1"/>
  <c r="BY18" i="1" s="1"/>
  <c r="BN14" i="1"/>
  <c r="BE10" i="1"/>
  <c r="BH12" i="1" s="1"/>
  <c r="BJ12" i="1" s="1"/>
  <c r="BC23" i="1"/>
  <c r="BC25" i="1" s="1"/>
  <c r="F14" i="1" s="1"/>
  <c r="D6" i="3" s="1"/>
  <c r="BC10" i="1"/>
  <c r="BC27" i="1" s="1"/>
  <c r="AY12" i="1"/>
  <c r="AR15" i="1" s="1"/>
  <c r="AR16" i="1" s="1"/>
  <c r="AR10" i="1"/>
  <c r="AR27" i="1" s="1"/>
  <c r="AR29" i="1" s="1"/>
  <c r="BC29" i="1" l="1"/>
  <c r="BN17" i="1"/>
  <c r="BN18" i="1" s="1"/>
  <c r="BF10" i="1"/>
  <c r="BC13" i="1"/>
  <c r="BC15" i="1"/>
  <c r="BC16" i="1" s="1"/>
  <c r="AR13" i="1"/>
  <c r="AR14" i="1" s="1"/>
  <c r="BC14" i="1" l="1"/>
  <c r="BC17" i="1"/>
  <c r="BC18" i="1" s="1"/>
  <c r="AR17" i="1"/>
  <c r="AR18" i="1" s="1"/>
  <c r="D12" i="1" l="1"/>
  <c r="B4" i="3" s="1"/>
  <c r="AG4" i="1"/>
  <c r="AG3" i="1"/>
  <c r="AG2" i="1"/>
  <c r="AG7" i="1"/>
  <c r="AG22" i="1"/>
  <c r="AG21" i="1"/>
  <c r="AG20" i="1"/>
  <c r="AG19" i="1"/>
  <c r="AJ4" i="1" l="1"/>
  <c r="AG6" i="1"/>
  <c r="AI4" i="1"/>
  <c r="AK4" i="1" l="1"/>
  <c r="AG8" i="1" s="1"/>
  <c r="AG11" i="1" s="1"/>
  <c r="AG24" i="1" s="1"/>
  <c r="AI12" i="1" l="1"/>
  <c r="AJ12" i="1" s="1"/>
  <c r="AG9" i="1"/>
  <c r="AM12" i="1"/>
  <c r="AG12" i="1" l="1"/>
  <c r="AG28" i="1" s="1"/>
  <c r="AG23" i="1"/>
  <c r="AG25" i="1" s="1"/>
  <c r="F12" i="1" s="1"/>
  <c r="D4" i="3" s="1"/>
  <c r="AI10" i="1"/>
  <c r="AJ10" i="1" l="1"/>
  <c r="AL12" i="1"/>
  <c r="AN12" i="1" s="1"/>
  <c r="AG10" i="1"/>
  <c r="AG27" i="1" s="1"/>
  <c r="AG29" i="1" s="1"/>
  <c r="AG13" i="1" l="1"/>
  <c r="AG15" i="1"/>
  <c r="AG16" i="1" s="1"/>
  <c r="E12" i="1"/>
  <c r="C4" i="3" s="1"/>
  <c r="AG14" i="1" l="1"/>
  <c r="AG17" i="1"/>
  <c r="AG18" i="1" s="1"/>
  <c r="V22" i="1"/>
  <c r="V21" i="1"/>
  <c r="V20" i="1"/>
  <c r="V19" i="1"/>
  <c r="V7" i="1"/>
  <c r="V5" i="1"/>
  <c r="V4" i="1"/>
  <c r="V3" i="1"/>
  <c r="V2" i="1"/>
  <c r="V6" i="1" l="1"/>
  <c r="Y4" i="1"/>
  <c r="X4" i="1"/>
  <c r="Z4" i="1" l="1"/>
  <c r="V8" i="1" s="1"/>
  <c r="V11" i="1" s="1"/>
  <c r="V24" i="1" s="1"/>
  <c r="X12" i="1" l="1"/>
  <c r="V9" i="1"/>
  <c r="V23" i="1" s="1"/>
  <c r="V25" i="1" s="1"/>
  <c r="F11" i="1" s="1"/>
  <c r="D3" i="3" s="1"/>
  <c r="AB12" i="1"/>
  <c r="Y12" i="1"/>
  <c r="V12" i="1"/>
  <c r="V28" i="1" s="1"/>
  <c r="X10" i="1" l="1"/>
  <c r="Y10" i="1" s="1"/>
  <c r="AA12" i="1" l="1"/>
  <c r="AC12" i="1" s="1"/>
  <c r="V13" i="1" s="1"/>
  <c r="V14" i="1" s="1"/>
  <c r="V10" i="1"/>
  <c r="V27" i="1" s="1"/>
  <c r="V29" i="1" s="1"/>
  <c r="V15" i="1" l="1"/>
  <c r="V16" i="1" s="1"/>
  <c r="V17" i="1" l="1"/>
  <c r="V18" i="1" s="1"/>
  <c r="E11" i="1"/>
  <c r="C3" i="3" s="1"/>
  <c r="E10" i="1"/>
  <c r="C2" i="3" s="1"/>
  <c r="K22" i="1" l="1"/>
  <c r="K21" i="1"/>
  <c r="K20" i="1" l="1"/>
  <c r="K19" i="1"/>
  <c r="K7" i="1"/>
  <c r="K5" i="1"/>
  <c r="K4" i="1"/>
  <c r="K3" i="1"/>
  <c r="K2" i="1"/>
  <c r="K6" i="1" s="1"/>
  <c r="M4" i="1" l="1"/>
  <c r="N4" i="1"/>
  <c r="D11" i="1"/>
  <c r="B3" i="3" s="1"/>
  <c r="D10" i="1"/>
  <c r="B2" i="3" s="1"/>
  <c r="O4" i="1" l="1"/>
  <c r="K8" i="1" s="1"/>
  <c r="K11" i="1" s="1"/>
  <c r="K24" i="1" s="1"/>
  <c r="M12" i="1" l="1"/>
  <c r="K9" i="1"/>
  <c r="K23" i="1" s="1"/>
  <c r="K25" i="1" s="1"/>
  <c r="F10" i="1" s="1"/>
  <c r="D2" i="3" s="1"/>
  <c r="Q12" i="1"/>
  <c r="N12" i="1"/>
  <c r="K12" i="1"/>
  <c r="K28" i="1" s="1"/>
  <c r="M10" i="1" l="1"/>
  <c r="P12" i="1" s="1"/>
  <c r="K10" i="1"/>
  <c r="K27" i="1" s="1"/>
  <c r="K29" i="1" s="1"/>
  <c r="R12" i="1"/>
  <c r="K15" i="1" s="1"/>
  <c r="K16" i="1" s="1"/>
  <c r="N10" i="1" l="1"/>
  <c r="K13" i="1"/>
  <c r="K14" i="1" s="1"/>
  <c r="K17" i="1" l="1"/>
  <c r="K18" i="1" s="1"/>
</calcChain>
</file>

<file path=xl/sharedStrings.xml><?xml version="1.0" encoding="utf-8"?>
<sst xmlns="http://schemas.openxmlformats.org/spreadsheetml/2006/main" count="682" uniqueCount="75">
  <si>
    <t>Welcher Transformator?</t>
  </si>
  <si>
    <t>Transformator 1</t>
  </si>
  <si>
    <t>Transformator 2</t>
  </si>
  <si>
    <t>Bemessungsleistung:</t>
  </si>
  <si>
    <t>kVA</t>
  </si>
  <si>
    <t>Kurzschlussspannung:</t>
  </si>
  <si>
    <t>%</t>
  </si>
  <si>
    <t xml:space="preserve">Eisenverluste: </t>
  </si>
  <si>
    <t>W</t>
  </si>
  <si>
    <t>Kupferverluste:</t>
  </si>
  <si>
    <t>1 + 2</t>
  </si>
  <si>
    <t>Gesamtverluste wenn Transformator:</t>
  </si>
  <si>
    <t>Übertragene Leistung:</t>
  </si>
  <si>
    <t>P.1</t>
  </si>
  <si>
    <t>P.2</t>
  </si>
  <si>
    <t>P.3</t>
  </si>
  <si>
    <t>P.4</t>
  </si>
  <si>
    <t>P.5</t>
  </si>
  <si>
    <t>P.6</t>
  </si>
  <si>
    <t>P.7</t>
  </si>
  <si>
    <t>P.8</t>
  </si>
  <si>
    <t>P.9</t>
  </si>
  <si>
    <t>P.10</t>
  </si>
  <si>
    <t>Nennscheinleistung Transformator 1</t>
  </si>
  <si>
    <r>
      <t>S</t>
    </r>
    <r>
      <rPr>
        <vertAlign val="subscript"/>
        <sz val="11"/>
        <color theme="1"/>
        <rFont val="Arial"/>
        <family val="2"/>
      </rPr>
      <t>N1</t>
    </r>
  </si>
  <si>
    <t>Kurzschlussspannung Transformator 1</t>
  </si>
  <si>
    <r>
      <t>u</t>
    </r>
    <r>
      <rPr>
        <vertAlign val="subscript"/>
        <sz val="11"/>
        <color theme="1"/>
        <rFont val="Arial"/>
        <family val="2"/>
      </rPr>
      <t>k1</t>
    </r>
  </si>
  <si>
    <t>Nennscheinleistung Transformator 2</t>
  </si>
  <si>
    <r>
      <t>S</t>
    </r>
    <r>
      <rPr>
        <vertAlign val="subscript"/>
        <sz val="11"/>
        <color theme="1"/>
        <rFont val="Arial"/>
        <family val="2"/>
      </rPr>
      <t>N2</t>
    </r>
  </si>
  <si>
    <t>Kurzschlussspannung Transformator 2</t>
  </si>
  <si>
    <r>
      <t>u</t>
    </r>
    <r>
      <rPr>
        <vertAlign val="subscript"/>
        <sz val="11"/>
        <color theme="1"/>
        <rFont val="Arial"/>
        <family val="2"/>
      </rPr>
      <t>k2</t>
    </r>
  </si>
  <si>
    <t>Summe der Scheinleistungen</t>
  </si>
  <si>
    <r>
      <t>∑S</t>
    </r>
    <r>
      <rPr>
        <vertAlign val="subscript"/>
        <sz val="11"/>
        <color theme="1"/>
        <rFont val="Arial"/>
        <family val="2"/>
      </rPr>
      <t>N</t>
    </r>
  </si>
  <si>
    <t>Zu übertragende Gesamtscheinleistung</t>
  </si>
  <si>
    <t>S</t>
  </si>
  <si>
    <t>Resultierende Kurzschlusssspannung</t>
  </si>
  <si>
    <r>
      <t>u</t>
    </r>
    <r>
      <rPr>
        <vertAlign val="subscript"/>
        <sz val="11"/>
        <color theme="1"/>
        <rFont val="Arial"/>
        <family val="2"/>
      </rPr>
      <t>k</t>
    </r>
  </si>
  <si>
    <t>Dann überträgt Transformator 1</t>
  </si>
  <si>
    <r>
      <t>S</t>
    </r>
    <r>
      <rPr>
        <vertAlign val="subscript"/>
        <sz val="11"/>
        <color theme="1"/>
        <rFont val="Arial"/>
        <family val="2"/>
      </rPr>
      <t>1</t>
    </r>
  </si>
  <si>
    <t>Auslastung Transformator 1</t>
  </si>
  <si>
    <t>Dann überträgt Transformator 2</t>
  </si>
  <si>
    <r>
      <t>S</t>
    </r>
    <r>
      <rPr>
        <vertAlign val="subscript"/>
        <sz val="11"/>
        <color theme="1"/>
        <rFont val="Arial"/>
        <family val="2"/>
      </rPr>
      <t>2</t>
    </r>
  </si>
  <si>
    <t>Auslastung Transformator 2</t>
  </si>
  <si>
    <t>Maximal übertragbare Leistung Transformator 1</t>
  </si>
  <si>
    <r>
      <t>S</t>
    </r>
    <r>
      <rPr>
        <vertAlign val="subscript"/>
        <sz val="11"/>
        <color theme="1"/>
        <rFont val="Arial"/>
        <family val="2"/>
      </rPr>
      <t>1max</t>
    </r>
  </si>
  <si>
    <t>Maximale Auslastung Transformator 1</t>
  </si>
  <si>
    <t>Maximal übertragbare Leistung Transformator 2</t>
  </si>
  <si>
    <r>
      <t>S</t>
    </r>
    <r>
      <rPr>
        <vertAlign val="subscript"/>
        <sz val="11"/>
        <color theme="1"/>
        <rFont val="Arial"/>
        <family val="2"/>
      </rPr>
      <t>2max</t>
    </r>
  </si>
  <si>
    <t>Maximale Auslastung Transformator 2</t>
  </si>
  <si>
    <t>Maximal übertragbare Gesamtleistung</t>
  </si>
  <si>
    <r>
      <t>S</t>
    </r>
    <r>
      <rPr>
        <vertAlign val="subscript"/>
        <sz val="11"/>
        <color theme="1"/>
        <rFont val="Arial"/>
        <family val="2"/>
      </rPr>
      <t>max</t>
    </r>
  </si>
  <si>
    <t>Maximale Gesamtauslastung</t>
  </si>
  <si>
    <t>Belastungspunkt P.1</t>
  </si>
  <si>
    <t>Eisenverluste Tr. 1</t>
  </si>
  <si>
    <t>Kupferverluste Tr.1</t>
  </si>
  <si>
    <t>Eisenverluste Tr. 2</t>
  </si>
  <si>
    <t>Kupferverluste Tr.2</t>
  </si>
  <si>
    <t>Gesamtverluste Tr. 1</t>
  </si>
  <si>
    <t>Gesamtverluste Tr. 2</t>
  </si>
  <si>
    <t>Auslastung Trafo 1 &lt;100% dann 0 sonst 1</t>
  </si>
  <si>
    <t>Summe größer 0 dann rot sonst schwarz</t>
  </si>
  <si>
    <t>Belastungspunkt P.2</t>
  </si>
  <si>
    <t>Belastungspunkt P.3</t>
  </si>
  <si>
    <t>Belastungspunkt P.4</t>
  </si>
  <si>
    <t>Belastungspunkt P.5</t>
  </si>
  <si>
    <t>Belastungspunkt P.6</t>
  </si>
  <si>
    <t>Belastungspunkt P.7</t>
  </si>
  <si>
    <t>Belastungspunkt P.8</t>
  </si>
  <si>
    <t>Belastungspunkt P.9</t>
  </si>
  <si>
    <t>Belastungspunkt P.10</t>
  </si>
  <si>
    <t>Trafo 1</t>
  </si>
  <si>
    <t>Trafo 2</t>
  </si>
  <si>
    <t>Trafo 1 +2</t>
  </si>
  <si>
    <t>Belastungs-punkt</t>
  </si>
  <si>
    <t>Rote Schrift der Verluste bei Überlastung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</si>
</sst>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 applyProtection="1">
      <alignment horizontal="right" vertical="center"/>
      <protection locked="0" hidden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right" vertical="center"/>
      <protection locked="0" hidden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 applyProtection="1">
      <alignment horizontal="right" vertical="center"/>
      <protection locked="0" hidden="1"/>
    </xf>
    <xf numFmtId="0" fontId="0" fillId="2" borderId="7" xfId="0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3" fontId="0" fillId="5" borderId="7" xfId="0" applyNumberFormat="1" applyFill="1" applyBorder="1" applyAlignment="1" applyProtection="1">
      <alignment horizontal="right" vertical="center"/>
      <protection locked="0" hidden="1"/>
    </xf>
    <xf numFmtId="1" fontId="0" fillId="5" borderId="7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4" borderId="1" xfId="0" applyNumberFormat="1" applyFill="1" applyBorder="1" applyAlignment="1" applyProtection="1">
      <alignment horizontal="right" vertical="center"/>
      <protection locked="0" hidden="1"/>
    </xf>
    <xf numFmtId="3" fontId="0" fillId="4" borderId="7" xfId="0" applyNumberForma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0" xfId="0" applyFill="1" applyAlignment="1">
      <alignment vertical="center"/>
    </xf>
    <xf numFmtId="3" fontId="0" fillId="2" borderId="1" xfId="0" applyNumberFormat="1" applyFill="1" applyBorder="1" applyAlignment="1" applyProtection="1">
      <alignment vertical="center"/>
      <protection locked="0" hidden="1"/>
    </xf>
    <xf numFmtId="2" fontId="0" fillId="2" borderId="1" xfId="0" applyNumberFormat="1" applyFill="1" applyBorder="1" applyAlignment="1" applyProtection="1">
      <alignment vertical="center"/>
      <protection locked="0" hidden="1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Standard" xfId="0" builtinId="0"/>
  </cellStyles>
  <dxfs count="103"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Verluste bei unterschiedlichem Transformatoreinsatz.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16907261592301"/>
          <c:y val="5.1400554097404488E-2"/>
          <c:w val="0.89244028871391079"/>
          <c:h val="0.85576771653543304"/>
        </c:manualLayout>
      </c:layout>
      <c:lineChart>
        <c:grouping val="standard"/>
        <c:varyColors val="0"/>
        <c:ser>
          <c:idx val="1"/>
          <c:order val="0"/>
          <c:tx>
            <c:strRef>
              <c:f>Daten!$B$1</c:f>
              <c:strCache>
                <c:ptCount val="1"/>
                <c:pt idx="0">
                  <c:v>Trafo 1</c:v>
                </c:pt>
              </c:strCache>
            </c:strRef>
          </c:tx>
          <c:cat>
            <c:numRef>
              <c:f>Daten!$A$2:$A$11</c:f>
              <c:numCache>
                <c:formatCode>#,##0</c:formatCode>
                <c:ptCount val="10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</c:numCache>
            </c:numRef>
          </c:cat>
          <c:val>
            <c:numRef>
              <c:f>Daten!$B$2:$B$11</c:f>
              <c:numCache>
                <c:formatCode>#,##0</c:formatCode>
                <c:ptCount val="10"/>
                <c:pt idx="0">
                  <c:v>22100</c:v>
                </c:pt>
                <c:pt idx="1">
                  <c:v>25341.118669690099</c:v>
                </c:pt>
                <c:pt idx="2">
                  <c:v>35064.474678760394</c:v>
                </c:pt>
                <c:pt idx="3">
                  <c:v>51270.068027210888</c:v>
                </c:pt>
                <c:pt idx="4">
                  <c:v>73957.898715041578</c:v>
                </c:pt>
                <c:pt idx="5">
                  <c:v>103127.96674225247</c:v>
                </c:pt>
                <c:pt idx="6">
                  <c:v>138780.27210884355</c:v>
                </c:pt>
                <c:pt idx="7">
                  <c:v>180914.81481481483</c:v>
                </c:pt>
                <c:pt idx="8">
                  <c:v>229531.59486016628</c:v>
                </c:pt>
                <c:pt idx="9">
                  <c:v>284630.61224489799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Daten!$C$1</c:f>
              <c:strCache>
                <c:ptCount val="1"/>
                <c:pt idx="0">
                  <c:v>Trafo 2</c:v>
                </c:pt>
              </c:strCache>
            </c:strRef>
          </c:tx>
          <c:cat>
            <c:numRef>
              <c:f>Daten!$A$2:$A$11</c:f>
              <c:numCache>
                <c:formatCode>#,##0</c:formatCode>
                <c:ptCount val="10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</c:numCache>
            </c:numRef>
          </c:cat>
          <c:val>
            <c:numRef>
              <c:f>Daten!$C$2:$C$11</c:f>
              <c:numCache>
                <c:formatCode>#,##0</c:formatCode>
                <c:ptCount val="10"/>
                <c:pt idx="0">
                  <c:v>22950</c:v>
                </c:pt>
                <c:pt idx="1">
                  <c:v>25041.40625</c:v>
                </c:pt>
                <c:pt idx="2">
                  <c:v>31315.625</c:v>
                </c:pt>
                <c:pt idx="3">
                  <c:v>41772.65625</c:v>
                </c:pt>
                <c:pt idx="4">
                  <c:v>56412.5</c:v>
                </c:pt>
                <c:pt idx="5">
                  <c:v>75235.15625</c:v>
                </c:pt>
                <c:pt idx="6">
                  <c:v>98240.625</c:v>
                </c:pt>
                <c:pt idx="7">
                  <c:v>125428.90625</c:v>
                </c:pt>
                <c:pt idx="8">
                  <c:v>156800</c:v>
                </c:pt>
                <c:pt idx="9">
                  <c:v>192353.90625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Daten!$D$1</c:f>
              <c:strCache>
                <c:ptCount val="1"/>
                <c:pt idx="0">
                  <c:v>Trafo 1 +2</c:v>
                </c:pt>
              </c:strCache>
            </c:strRef>
          </c:tx>
          <c:cat>
            <c:numRef>
              <c:f>Daten!$A$2:$A$11</c:f>
              <c:numCache>
                <c:formatCode>#,##0</c:formatCode>
                <c:ptCount val="10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</c:numCache>
            </c:numRef>
          </c:cat>
          <c:val>
            <c:numRef>
              <c:f>Daten!$D$2:$D$11</c:f>
              <c:numCache>
                <c:formatCode>#,##0</c:formatCode>
                <c:ptCount val="10"/>
                <c:pt idx="0">
                  <c:v>45050</c:v>
                </c:pt>
                <c:pt idx="1">
                  <c:v>46365.550721882566</c:v>
                </c:pt>
                <c:pt idx="2">
                  <c:v>50312.202887530242</c:v>
                </c:pt>
                <c:pt idx="3">
                  <c:v>56889.95649694305</c:v>
                </c:pt>
                <c:pt idx="4">
                  <c:v>66098.811550120983</c:v>
                </c:pt>
                <c:pt idx="5">
                  <c:v>77938.768047064048</c:v>
                </c:pt>
                <c:pt idx="6">
                  <c:v>92409.82598777223</c:v>
                </c:pt>
                <c:pt idx="7">
                  <c:v>109511.98537224553</c:v>
                </c:pt>
                <c:pt idx="8">
                  <c:v>129245.24620048393</c:v>
                </c:pt>
                <c:pt idx="9">
                  <c:v>151609.60847248748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49664"/>
        <c:axId val="142051584"/>
      </c:lineChart>
      <c:catAx>
        <c:axId val="1420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Übertragene Leistung (kVA)</a:t>
                </a:r>
              </a:p>
            </c:rich>
          </c:tx>
          <c:layout>
            <c:manualLayout>
              <c:xMode val="edge"/>
              <c:yMode val="edge"/>
              <c:x val="0.43631993832464522"/>
              <c:y val="0.947381839661134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42051584"/>
        <c:crosses val="autoZero"/>
        <c:auto val="1"/>
        <c:lblAlgn val="ctr"/>
        <c:lblOffset val="100"/>
        <c:noMultiLvlLbl val="0"/>
      </c:catAx>
      <c:valAx>
        <c:axId val="142051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1200">
                    <a:latin typeface="Arial" panose="020B0604020202020204" pitchFamily="34" charset="0"/>
                    <a:cs typeface="Arial" panose="020B0604020202020204" pitchFamily="34" charset="0"/>
                  </a:rPr>
                  <a:t>Verluste</a:t>
                </a:r>
                <a:r>
                  <a:rPr lang="de-DE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(W)</a:t>
                </a:r>
                <a:endParaRPr lang="de-DE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2049664"/>
        <c:crosses val="autoZero"/>
        <c:crossBetween val="between"/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b="1" baseline="0"/>
          </a:pPr>
          <a:endParaRPr lang="de-DE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0177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0.15145</cdr:x>
      <cdr:y>0.05541</cdr:y>
    </cdr:from>
    <cdr:to>
      <cdr:x>0.15145</cdr:x>
      <cdr:y>0.94984</cdr:y>
    </cdr:to>
    <cdr:cxnSp macro="">
      <cdr:nvCxnSpPr>
        <cdr:cNvPr id="3" name="Gerade Verbindung 2"/>
        <cdr:cNvCxnSpPr/>
      </cdr:nvCxnSpPr>
      <cdr:spPr>
        <a:xfrm xmlns:a="http://schemas.openxmlformats.org/drawingml/2006/main">
          <a:off x="1409700" y="333375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0.24048</cdr:x>
      <cdr:y>0.05541</cdr:y>
    </cdr:from>
    <cdr:to>
      <cdr:x>0.24048</cdr:x>
      <cdr:y>0.94984</cdr:y>
    </cdr:to>
    <cdr:cxnSp macro="">
      <cdr:nvCxnSpPr>
        <cdr:cNvPr id="4" name="Gerade Verbindung 3"/>
        <cdr:cNvCxnSpPr/>
      </cdr:nvCxnSpPr>
      <cdr:spPr>
        <a:xfrm xmlns:a="http://schemas.openxmlformats.org/drawingml/2006/main">
          <a:off x="2238375" y="333375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0.33053</cdr:x>
      <cdr:y>0.06016</cdr:y>
    </cdr:from>
    <cdr:to>
      <cdr:x>0.33053</cdr:x>
      <cdr:y>0.95459</cdr:y>
    </cdr:to>
    <cdr:cxnSp macro="">
      <cdr:nvCxnSpPr>
        <cdr:cNvPr id="5" name="Gerade Verbindung 4"/>
        <cdr:cNvCxnSpPr/>
      </cdr:nvCxnSpPr>
      <cdr:spPr>
        <a:xfrm xmlns:a="http://schemas.openxmlformats.org/drawingml/2006/main">
          <a:off x="3076575" y="361950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0.41955</cdr:x>
      <cdr:y>0.05807</cdr:y>
    </cdr:from>
    <cdr:to>
      <cdr:x>0.41955</cdr:x>
      <cdr:y>0.95251</cdr:y>
    </cdr:to>
    <cdr:cxnSp macro="">
      <cdr:nvCxnSpPr>
        <cdr:cNvPr id="6" name="Gerade Verbindung 5"/>
        <cdr:cNvCxnSpPr/>
      </cdr:nvCxnSpPr>
      <cdr:spPr>
        <a:xfrm xmlns:a="http://schemas.openxmlformats.org/drawingml/2006/main">
          <a:off x="3905250" y="349407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0.50756</cdr:x>
      <cdr:y>0.06599</cdr:y>
    </cdr:from>
    <cdr:to>
      <cdr:x>0.50756</cdr:x>
      <cdr:y>0.96042</cdr:y>
    </cdr:to>
    <cdr:cxnSp macro="">
      <cdr:nvCxnSpPr>
        <cdr:cNvPr id="7" name="Gerade Verbindung 6"/>
        <cdr:cNvCxnSpPr/>
      </cdr:nvCxnSpPr>
      <cdr:spPr>
        <a:xfrm xmlns:a="http://schemas.openxmlformats.org/drawingml/2006/main">
          <a:off x="4724400" y="397032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0.59761</cdr:x>
      <cdr:y>0.05807</cdr:y>
    </cdr:from>
    <cdr:to>
      <cdr:x>0.59761</cdr:x>
      <cdr:y>0.95251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5562600" y="349407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0.68664</cdr:x>
      <cdr:y>0.05174</cdr:y>
    </cdr:from>
    <cdr:to>
      <cdr:x>0.68664</cdr:x>
      <cdr:y>0.94618</cdr:y>
    </cdr:to>
    <cdr:cxnSp macro="">
      <cdr:nvCxnSpPr>
        <cdr:cNvPr id="9" name="Gerade Verbindung 8"/>
        <cdr:cNvCxnSpPr/>
      </cdr:nvCxnSpPr>
      <cdr:spPr>
        <a:xfrm xmlns:a="http://schemas.openxmlformats.org/drawingml/2006/main">
          <a:off x="6391275" y="311307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0.77669</cdr:x>
      <cdr:y>0.06282</cdr:y>
    </cdr:from>
    <cdr:to>
      <cdr:x>0.77669</cdr:x>
      <cdr:y>0.95726</cdr:y>
    </cdr:to>
    <cdr:cxnSp macro="">
      <cdr:nvCxnSpPr>
        <cdr:cNvPr id="10" name="Gerade Verbindung 9"/>
        <cdr:cNvCxnSpPr/>
      </cdr:nvCxnSpPr>
      <cdr:spPr>
        <a:xfrm xmlns:a="http://schemas.openxmlformats.org/drawingml/2006/main">
          <a:off x="7229475" y="377982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0.86674</cdr:x>
      <cdr:y>0.06124</cdr:y>
    </cdr:from>
    <cdr:to>
      <cdr:x>0.86674</cdr:x>
      <cdr:y>0.95567</cdr:y>
    </cdr:to>
    <cdr:cxnSp macro="">
      <cdr:nvCxnSpPr>
        <cdr:cNvPr id="11" name="Gerade Verbindung 10"/>
        <cdr:cNvCxnSpPr/>
      </cdr:nvCxnSpPr>
      <cdr:spPr>
        <a:xfrm xmlns:a="http://schemas.openxmlformats.org/drawingml/2006/main">
          <a:off x="8067675" y="368457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0.95576</cdr:x>
      <cdr:y>0.05807</cdr:y>
    </cdr:from>
    <cdr:to>
      <cdr:x>0.95576</cdr:x>
      <cdr:y>0.95251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8896350" y="349407"/>
          <a:ext cx="0" cy="5381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9"/>
  <sheetViews>
    <sheetView tabSelected="1" zoomScaleNormal="100" workbookViewId="0">
      <selection activeCell="D3" sqref="D3"/>
    </sheetView>
  </sheetViews>
  <sheetFormatPr baseColWidth="10" defaultColWidth="11.25" defaultRowHeight="20.100000000000001" customHeight="1" x14ac:dyDescent="0.2"/>
  <cols>
    <col min="1" max="7" width="11.25" style="1"/>
    <col min="8" max="8" width="0" style="1" hidden="1" customWidth="1"/>
    <col min="9" max="9" width="40.25" style="1" hidden="1" customWidth="1"/>
    <col min="10" max="10" width="14.75" style="1" hidden="1" customWidth="1"/>
    <col min="11" max="11" width="0" style="1" hidden="1" customWidth="1"/>
    <col min="12" max="12" width="6.875" style="1" hidden="1" customWidth="1"/>
    <col min="13" max="18" width="11.25" style="1" hidden="1" customWidth="1"/>
    <col min="19" max="19" width="0" style="1" hidden="1" customWidth="1"/>
    <col min="20" max="20" width="42.125" style="1" hidden="1" customWidth="1"/>
    <col min="21" max="30" width="0" style="1" hidden="1" customWidth="1"/>
    <col min="31" max="31" width="33.5" style="1" hidden="1" customWidth="1"/>
    <col min="32" max="41" width="0" style="1" hidden="1" customWidth="1"/>
    <col min="42" max="42" width="42.25" style="1" hidden="1" customWidth="1"/>
    <col min="43" max="52" width="0" style="1" hidden="1" customWidth="1"/>
    <col min="53" max="53" width="40.625" style="1" hidden="1" customWidth="1"/>
    <col min="54" max="63" width="0" style="1" hidden="1" customWidth="1"/>
    <col min="64" max="64" width="40.75" style="1" hidden="1" customWidth="1"/>
    <col min="65" max="74" width="0" style="1" hidden="1" customWidth="1"/>
    <col min="75" max="75" width="44.375" style="1" hidden="1" customWidth="1"/>
    <col min="76" max="85" width="0" style="1" hidden="1" customWidth="1"/>
    <col min="86" max="86" width="38.875" style="1" hidden="1" customWidth="1"/>
    <col min="87" max="96" width="0" style="1" hidden="1" customWidth="1"/>
    <col min="97" max="97" width="43.75" style="1" hidden="1" customWidth="1"/>
    <col min="98" max="107" width="0" style="1" hidden="1" customWidth="1"/>
    <col min="108" max="108" width="40.25" style="1" hidden="1" customWidth="1"/>
    <col min="109" max="118" width="0" style="1" hidden="1" customWidth="1"/>
    <col min="119" max="16384" width="11.25" style="1"/>
  </cols>
  <sheetData>
    <row r="1" spans="1:121" ht="33" customHeight="1" x14ac:dyDescent="0.2">
      <c r="A1" s="56" t="s">
        <v>0</v>
      </c>
      <c r="B1" s="56"/>
      <c r="C1" s="56"/>
      <c r="D1" s="56"/>
      <c r="E1" s="56"/>
      <c r="F1" s="56"/>
      <c r="G1" s="56"/>
      <c r="I1" s="48" t="s">
        <v>52</v>
      </c>
      <c r="J1" s="48"/>
      <c r="K1" s="48"/>
      <c r="L1" s="48"/>
      <c r="M1" s="9"/>
      <c r="N1" s="9"/>
      <c r="O1" s="9"/>
      <c r="P1" s="9"/>
      <c r="Q1" s="9"/>
      <c r="R1" s="9"/>
      <c r="T1" s="48" t="s">
        <v>61</v>
      </c>
      <c r="U1" s="48"/>
      <c r="V1" s="48"/>
      <c r="W1" s="48"/>
      <c r="X1" s="9"/>
      <c r="Y1" s="9"/>
      <c r="Z1" s="9"/>
      <c r="AA1" s="9"/>
      <c r="AB1" s="9"/>
      <c r="AC1" s="9"/>
      <c r="AE1" s="48" t="s">
        <v>62</v>
      </c>
      <c r="AF1" s="48"/>
      <c r="AG1" s="48"/>
      <c r="AH1" s="48"/>
      <c r="AI1" s="9"/>
      <c r="AJ1" s="9"/>
      <c r="AK1" s="9"/>
      <c r="AL1" s="9"/>
      <c r="AM1" s="9"/>
      <c r="AN1" s="9"/>
      <c r="AP1" s="48" t="s">
        <v>63</v>
      </c>
      <c r="AQ1" s="48"/>
      <c r="AR1" s="48"/>
      <c r="AS1" s="48"/>
      <c r="AT1" s="9"/>
      <c r="AU1" s="9"/>
      <c r="AV1" s="9"/>
      <c r="AW1" s="9"/>
      <c r="AX1" s="9"/>
      <c r="AY1" s="9"/>
      <c r="BA1" s="48" t="s">
        <v>64</v>
      </c>
      <c r="BB1" s="48"/>
      <c r="BC1" s="48"/>
      <c r="BD1" s="48"/>
      <c r="BE1" s="9"/>
      <c r="BF1" s="9"/>
      <c r="BG1" s="9"/>
      <c r="BH1" s="9"/>
      <c r="BI1" s="9"/>
      <c r="BJ1" s="9"/>
      <c r="BL1" s="48" t="s">
        <v>65</v>
      </c>
      <c r="BM1" s="48"/>
      <c r="BN1" s="48"/>
      <c r="BO1" s="48"/>
      <c r="BP1" s="9"/>
      <c r="BQ1" s="9"/>
      <c r="BR1" s="9"/>
      <c r="BS1" s="9"/>
      <c r="BT1" s="9"/>
      <c r="BU1" s="9"/>
      <c r="BW1" s="48" t="s">
        <v>66</v>
      </c>
      <c r="BX1" s="48"/>
      <c r="BY1" s="48"/>
      <c r="BZ1" s="48"/>
      <c r="CA1" s="9"/>
      <c r="CB1" s="9"/>
      <c r="CC1" s="9"/>
      <c r="CD1" s="9"/>
      <c r="CE1" s="9"/>
      <c r="CF1" s="9"/>
      <c r="CH1" s="48" t="s">
        <v>67</v>
      </c>
      <c r="CI1" s="48"/>
      <c r="CJ1" s="48"/>
      <c r="CK1" s="48"/>
      <c r="CL1" s="9"/>
      <c r="CM1" s="9"/>
      <c r="CN1" s="9"/>
      <c r="CO1" s="9"/>
      <c r="CP1" s="9"/>
      <c r="CQ1" s="9"/>
      <c r="CS1" s="48" t="s">
        <v>68</v>
      </c>
      <c r="CT1" s="48"/>
      <c r="CU1" s="48"/>
      <c r="CV1" s="48"/>
      <c r="CW1" s="9"/>
      <c r="CX1" s="9"/>
      <c r="CY1" s="9"/>
      <c r="CZ1" s="9"/>
      <c r="DA1" s="9"/>
      <c r="DB1" s="9"/>
      <c r="DD1" s="48" t="s">
        <v>69</v>
      </c>
      <c r="DE1" s="48"/>
      <c r="DF1" s="48"/>
      <c r="DG1" s="48"/>
      <c r="DH1" s="9"/>
      <c r="DI1" s="9"/>
      <c r="DJ1" s="9"/>
      <c r="DK1" s="9"/>
      <c r="DL1" s="9"/>
      <c r="DM1" s="9"/>
    </row>
    <row r="2" spans="1:121" ht="20.100000000000001" customHeight="1" x14ac:dyDescent="0.2">
      <c r="A2" s="54"/>
      <c r="B2" s="54"/>
      <c r="C2" s="54"/>
      <c r="D2" s="54" t="s">
        <v>1</v>
      </c>
      <c r="E2" s="54"/>
      <c r="F2" s="54" t="s">
        <v>2</v>
      </c>
      <c r="G2" s="54"/>
      <c r="I2" s="10" t="s">
        <v>23</v>
      </c>
      <c r="J2" s="25" t="s">
        <v>24</v>
      </c>
      <c r="K2" s="26">
        <f>D3</f>
        <v>31500</v>
      </c>
      <c r="L2" s="10" t="s">
        <v>4</v>
      </c>
      <c r="T2" s="10" t="s">
        <v>23</v>
      </c>
      <c r="U2" s="34" t="s">
        <v>24</v>
      </c>
      <c r="V2" s="36">
        <f>D3</f>
        <v>31500</v>
      </c>
      <c r="W2" s="10" t="s">
        <v>4</v>
      </c>
      <c r="AE2" s="10" t="s">
        <v>23</v>
      </c>
      <c r="AF2" s="35" t="s">
        <v>24</v>
      </c>
      <c r="AG2" s="36">
        <f>D3</f>
        <v>31500</v>
      </c>
      <c r="AH2" s="10" t="s">
        <v>4</v>
      </c>
      <c r="AP2" s="10" t="s">
        <v>23</v>
      </c>
      <c r="AQ2" s="38" t="s">
        <v>24</v>
      </c>
      <c r="AR2" s="36">
        <f>D3</f>
        <v>31500</v>
      </c>
      <c r="AS2" s="10" t="s">
        <v>4</v>
      </c>
      <c r="BA2" s="10" t="s">
        <v>23</v>
      </c>
      <c r="BB2" s="38" t="s">
        <v>24</v>
      </c>
      <c r="BC2" s="36">
        <f>D3</f>
        <v>31500</v>
      </c>
      <c r="BD2" s="10" t="s">
        <v>4</v>
      </c>
      <c r="BL2" s="10" t="s">
        <v>23</v>
      </c>
      <c r="BM2" s="39"/>
      <c r="BN2" s="36">
        <f>D3</f>
        <v>31500</v>
      </c>
      <c r="BO2" s="10" t="s">
        <v>4</v>
      </c>
      <c r="BW2" s="10" t="s">
        <v>23</v>
      </c>
      <c r="BX2" s="40" t="s">
        <v>24</v>
      </c>
      <c r="BY2" s="36">
        <f>D3</f>
        <v>31500</v>
      </c>
      <c r="BZ2" s="10" t="s">
        <v>4</v>
      </c>
      <c r="CH2" s="10" t="s">
        <v>23</v>
      </c>
      <c r="CI2" s="40" t="s">
        <v>24</v>
      </c>
      <c r="CJ2" s="36">
        <f>D3</f>
        <v>31500</v>
      </c>
      <c r="CK2" s="10" t="s">
        <v>4</v>
      </c>
      <c r="CS2" s="10" t="s">
        <v>23</v>
      </c>
      <c r="CT2" s="40" t="s">
        <v>24</v>
      </c>
      <c r="CU2" s="36">
        <f>D3</f>
        <v>31500</v>
      </c>
      <c r="CV2" s="10" t="s">
        <v>4</v>
      </c>
      <c r="DD2" s="10" t="s">
        <v>23</v>
      </c>
      <c r="DE2" s="41" t="s">
        <v>24</v>
      </c>
      <c r="DF2" s="36">
        <f>D3</f>
        <v>31500</v>
      </c>
      <c r="DG2" s="10" t="s">
        <v>4</v>
      </c>
    </row>
    <row r="3" spans="1:121" ht="20.100000000000001" customHeight="1" thickBot="1" x14ac:dyDescent="0.25">
      <c r="A3" s="50" t="s">
        <v>3</v>
      </c>
      <c r="B3" s="50"/>
      <c r="C3" s="50"/>
      <c r="D3" s="43">
        <v>31500</v>
      </c>
      <c r="E3" s="4" t="s">
        <v>4</v>
      </c>
      <c r="F3" s="43">
        <v>40000</v>
      </c>
      <c r="G3" s="4" t="s">
        <v>4</v>
      </c>
      <c r="I3" s="12" t="s">
        <v>25</v>
      </c>
      <c r="J3" s="13" t="s">
        <v>26</v>
      </c>
      <c r="K3" s="14">
        <f>D4</f>
        <v>13.8</v>
      </c>
      <c r="L3" s="12" t="s">
        <v>6</v>
      </c>
      <c r="T3" s="12" t="s">
        <v>25</v>
      </c>
      <c r="U3" s="13" t="s">
        <v>26</v>
      </c>
      <c r="V3" s="14">
        <f>D4</f>
        <v>13.8</v>
      </c>
      <c r="W3" s="12" t="s">
        <v>6</v>
      </c>
      <c r="AE3" s="12" t="s">
        <v>25</v>
      </c>
      <c r="AF3" s="13" t="s">
        <v>26</v>
      </c>
      <c r="AG3" s="14">
        <f>D4</f>
        <v>13.8</v>
      </c>
      <c r="AH3" s="12" t="s">
        <v>6</v>
      </c>
      <c r="AP3" s="12" t="s">
        <v>25</v>
      </c>
      <c r="AQ3" s="13" t="s">
        <v>26</v>
      </c>
      <c r="AR3" s="14">
        <f>D4</f>
        <v>13.8</v>
      </c>
      <c r="AS3" s="12" t="s">
        <v>6</v>
      </c>
      <c r="BA3" s="12" t="s">
        <v>25</v>
      </c>
      <c r="BB3" s="13" t="s">
        <v>26</v>
      </c>
      <c r="BC3" s="14">
        <f>D4</f>
        <v>13.8</v>
      </c>
      <c r="BD3" s="12" t="s">
        <v>6</v>
      </c>
      <c r="BL3" s="12" t="s">
        <v>25</v>
      </c>
      <c r="BM3" s="13" t="s">
        <v>26</v>
      </c>
      <c r="BN3" s="14">
        <f>D4</f>
        <v>13.8</v>
      </c>
      <c r="BO3" s="12" t="s">
        <v>6</v>
      </c>
      <c r="BW3" s="12" t="s">
        <v>25</v>
      </c>
      <c r="BX3" s="13" t="s">
        <v>26</v>
      </c>
      <c r="BY3" s="14">
        <f>D4</f>
        <v>13.8</v>
      </c>
      <c r="BZ3" s="12" t="s">
        <v>6</v>
      </c>
      <c r="CH3" s="12" t="s">
        <v>25</v>
      </c>
      <c r="CI3" s="13" t="s">
        <v>26</v>
      </c>
      <c r="CJ3" s="14">
        <f>D4</f>
        <v>13.8</v>
      </c>
      <c r="CK3" s="12" t="s">
        <v>6</v>
      </c>
      <c r="CS3" s="12" t="s">
        <v>25</v>
      </c>
      <c r="CT3" s="13" t="s">
        <v>26</v>
      </c>
      <c r="CU3" s="14">
        <f>D4</f>
        <v>13.8</v>
      </c>
      <c r="CV3" s="12" t="s">
        <v>6</v>
      </c>
      <c r="DD3" s="12" t="s">
        <v>25</v>
      </c>
      <c r="DE3" s="13" t="s">
        <v>26</v>
      </c>
      <c r="DF3" s="14">
        <f>D4</f>
        <v>13.8</v>
      </c>
      <c r="DG3" s="12" t="s">
        <v>6</v>
      </c>
    </row>
    <row r="4" spans="1:121" ht="20.100000000000001" customHeight="1" x14ac:dyDescent="0.2">
      <c r="A4" s="50" t="s">
        <v>5</v>
      </c>
      <c r="B4" s="50"/>
      <c r="C4" s="50"/>
      <c r="D4" s="44">
        <v>13.8</v>
      </c>
      <c r="E4" s="4" t="s">
        <v>6</v>
      </c>
      <c r="F4" s="44">
        <v>16.399999999999999</v>
      </c>
      <c r="G4" s="4" t="s">
        <v>6</v>
      </c>
      <c r="I4" s="15" t="s">
        <v>27</v>
      </c>
      <c r="J4" s="29" t="s">
        <v>28</v>
      </c>
      <c r="K4" s="30">
        <f>F3</f>
        <v>40000</v>
      </c>
      <c r="L4" s="15" t="s">
        <v>4</v>
      </c>
      <c r="M4" s="1">
        <f>K2/K3</f>
        <v>2282.608695652174</v>
      </c>
      <c r="N4" s="1">
        <f>K4/K5</f>
        <v>2439.0243902439029</v>
      </c>
      <c r="O4" s="1">
        <f>SUM(M4:N4)</f>
        <v>4721.6330858960773</v>
      </c>
      <c r="T4" s="15" t="s">
        <v>27</v>
      </c>
      <c r="U4" s="16" t="s">
        <v>28</v>
      </c>
      <c r="V4" s="37">
        <f>F3</f>
        <v>40000</v>
      </c>
      <c r="W4" s="15" t="s">
        <v>4</v>
      </c>
      <c r="X4" s="1">
        <f>V2/V3</f>
        <v>2282.608695652174</v>
      </c>
      <c r="Y4" s="1">
        <f>V4/V5</f>
        <v>2439.0243902439029</v>
      </c>
      <c r="Z4" s="1">
        <f>SUM(X4:Y4)</f>
        <v>4721.6330858960773</v>
      </c>
      <c r="AE4" s="15" t="s">
        <v>27</v>
      </c>
      <c r="AF4" s="16" t="s">
        <v>28</v>
      </c>
      <c r="AG4" s="37">
        <f>F3</f>
        <v>40000</v>
      </c>
      <c r="AH4" s="15" t="s">
        <v>4</v>
      </c>
      <c r="AI4" s="1">
        <f>AG2/AG3</f>
        <v>2282.608695652174</v>
      </c>
      <c r="AJ4" s="1">
        <f>AG4/AG5</f>
        <v>2439.0243902439029</v>
      </c>
      <c r="AK4" s="1">
        <f>SUM(AI4:AJ4)</f>
        <v>4721.6330858960773</v>
      </c>
      <c r="AP4" s="15" t="s">
        <v>27</v>
      </c>
      <c r="AQ4" s="16" t="s">
        <v>28</v>
      </c>
      <c r="AR4" s="37">
        <f>F3</f>
        <v>40000</v>
      </c>
      <c r="AS4" s="15" t="s">
        <v>4</v>
      </c>
      <c r="AT4" s="1">
        <f>AR2/AR3</f>
        <v>2282.608695652174</v>
      </c>
      <c r="AU4" s="1">
        <f>AR4/AR5</f>
        <v>2439.0243902439029</v>
      </c>
      <c r="AV4" s="1">
        <f>SUM(AT4:AU4)</f>
        <v>4721.6330858960773</v>
      </c>
      <c r="BA4" s="15" t="s">
        <v>27</v>
      </c>
      <c r="BB4" s="16" t="s">
        <v>28</v>
      </c>
      <c r="BC4" s="37">
        <f>F3</f>
        <v>40000</v>
      </c>
      <c r="BD4" s="15" t="s">
        <v>4</v>
      </c>
      <c r="BE4" s="1">
        <f>BC2/BC3</f>
        <v>2282.608695652174</v>
      </c>
      <c r="BF4" s="1">
        <f>BC4/BC5</f>
        <v>2439.0243902439029</v>
      </c>
      <c r="BG4" s="1">
        <f>SUM(BE4:BF4)</f>
        <v>4721.6330858960773</v>
      </c>
      <c r="BL4" s="15" t="s">
        <v>27</v>
      </c>
      <c r="BM4" s="16" t="s">
        <v>28</v>
      </c>
      <c r="BN4" s="37">
        <f>F3</f>
        <v>40000</v>
      </c>
      <c r="BO4" s="15" t="s">
        <v>4</v>
      </c>
      <c r="BP4" s="1">
        <f>BN2/BN3</f>
        <v>2282.608695652174</v>
      </c>
      <c r="BQ4" s="1">
        <f>BN4/BN5</f>
        <v>2439.0243902439029</v>
      </c>
      <c r="BR4" s="1">
        <f>SUM(BP4:BQ4)</f>
        <v>4721.6330858960773</v>
      </c>
      <c r="BW4" s="15" t="s">
        <v>27</v>
      </c>
      <c r="BX4" s="16" t="s">
        <v>28</v>
      </c>
      <c r="BY4" s="37">
        <f>F3</f>
        <v>40000</v>
      </c>
      <c r="BZ4" s="15" t="s">
        <v>4</v>
      </c>
      <c r="CA4" s="1">
        <f>BY2/BY3</f>
        <v>2282.608695652174</v>
      </c>
      <c r="CB4" s="1">
        <f>BY4/BY5</f>
        <v>2439.0243902439029</v>
      </c>
      <c r="CC4" s="1">
        <f>SUM(CA4:CB4)</f>
        <v>4721.6330858960773</v>
      </c>
      <c r="CH4" s="15" t="s">
        <v>27</v>
      </c>
      <c r="CI4" s="16" t="s">
        <v>28</v>
      </c>
      <c r="CJ4" s="37">
        <f>F3</f>
        <v>40000</v>
      </c>
      <c r="CK4" s="15" t="s">
        <v>4</v>
      </c>
      <c r="CL4" s="1">
        <f>CJ2/CJ3</f>
        <v>2282.608695652174</v>
      </c>
      <c r="CM4" s="1">
        <f>CJ4/CJ5</f>
        <v>2439.0243902439029</v>
      </c>
      <c r="CN4" s="1">
        <f>SUM(CL4:CM4)</f>
        <v>4721.6330858960773</v>
      </c>
      <c r="CS4" s="15" t="s">
        <v>27</v>
      </c>
      <c r="CT4" s="16" t="s">
        <v>28</v>
      </c>
      <c r="CU4" s="37">
        <f>F3</f>
        <v>40000</v>
      </c>
      <c r="CV4" s="15" t="s">
        <v>4</v>
      </c>
      <c r="CW4" s="1">
        <f>CU2/CU3</f>
        <v>2282.608695652174</v>
      </c>
      <c r="CX4" s="1">
        <f>CU4/CU5</f>
        <v>2439.0243902439029</v>
      </c>
      <c r="CY4" s="1">
        <f>SUM(CW4:CX4)</f>
        <v>4721.6330858960773</v>
      </c>
      <c r="DD4" s="15" t="s">
        <v>27</v>
      </c>
      <c r="DE4" s="16" t="s">
        <v>28</v>
      </c>
      <c r="DF4" s="37">
        <f>F3</f>
        <v>40000</v>
      </c>
      <c r="DG4" s="15" t="s">
        <v>4</v>
      </c>
      <c r="DH4" s="1">
        <f>DF2/DF3</f>
        <v>2282.608695652174</v>
      </c>
      <c r="DI4" s="1">
        <f>DF4/DF5</f>
        <v>2439.0243902439029</v>
      </c>
      <c r="DJ4" s="1">
        <f>SUM(DH4:DI4)</f>
        <v>4721.6330858960773</v>
      </c>
    </row>
    <row r="5" spans="1:121" ht="20.100000000000001" customHeight="1" thickBot="1" x14ac:dyDescent="0.25">
      <c r="A5" s="50" t="s">
        <v>7</v>
      </c>
      <c r="B5" s="50"/>
      <c r="C5" s="50"/>
      <c r="D5" s="43">
        <v>22100</v>
      </c>
      <c r="E5" s="4" t="s">
        <v>8</v>
      </c>
      <c r="F5" s="43">
        <v>22950</v>
      </c>
      <c r="G5" s="4" t="s">
        <v>8</v>
      </c>
      <c r="I5" s="12" t="s">
        <v>29</v>
      </c>
      <c r="J5" s="13" t="s">
        <v>30</v>
      </c>
      <c r="K5" s="14">
        <f>F4</f>
        <v>16.399999999999999</v>
      </c>
      <c r="L5" s="12" t="s">
        <v>6</v>
      </c>
      <c r="T5" s="12" t="s">
        <v>29</v>
      </c>
      <c r="U5" s="13" t="s">
        <v>30</v>
      </c>
      <c r="V5" s="14">
        <f>F4</f>
        <v>16.399999999999999</v>
      </c>
      <c r="W5" s="12" t="s">
        <v>6</v>
      </c>
      <c r="AE5" s="12" t="s">
        <v>29</v>
      </c>
      <c r="AF5" s="13" t="s">
        <v>30</v>
      </c>
      <c r="AG5" s="14">
        <f>F4</f>
        <v>16.399999999999999</v>
      </c>
      <c r="AH5" s="12" t="s">
        <v>6</v>
      </c>
      <c r="AP5" s="12" t="s">
        <v>29</v>
      </c>
      <c r="AQ5" s="13" t="s">
        <v>30</v>
      </c>
      <c r="AR5" s="14">
        <f>AG5</f>
        <v>16.399999999999999</v>
      </c>
      <c r="AS5" s="12" t="s">
        <v>6</v>
      </c>
      <c r="BA5" s="12" t="s">
        <v>29</v>
      </c>
      <c r="BB5" s="13" t="s">
        <v>30</v>
      </c>
      <c r="BC5" s="14">
        <f>F4</f>
        <v>16.399999999999999</v>
      </c>
      <c r="BD5" s="12" t="s">
        <v>6</v>
      </c>
      <c r="BL5" s="12" t="s">
        <v>29</v>
      </c>
      <c r="BM5" s="13" t="s">
        <v>30</v>
      </c>
      <c r="BN5" s="14">
        <f>BC5</f>
        <v>16.399999999999999</v>
      </c>
      <c r="BO5" s="12" t="s">
        <v>6</v>
      </c>
      <c r="BW5" s="12" t="s">
        <v>29</v>
      </c>
      <c r="BX5" s="13" t="s">
        <v>30</v>
      </c>
      <c r="BY5" s="14">
        <f>F4</f>
        <v>16.399999999999999</v>
      </c>
      <c r="BZ5" s="12" t="s">
        <v>6</v>
      </c>
      <c r="CH5" s="12" t="s">
        <v>29</v>
      </c>
      <c r="CI5" s="13" t="s">
        <v>30</v>
      </c>
      <c r="CJ5" s="14">
        <f>F4</f>
        <v>16.399999999999999</v>
      </c>
      <c r="CK5" s="12" t="s">
        <v>6</v>
      </c>
      <c r="CS5" s="12" t="s">
        <v>29</v>
      </c>
      <c r="CT5" s="13" t="s">
        <v>30</v>
      </c>
      <c r="CU5" s="14">
        <f>F4</f>
        <v>16.399999999999999</v>
      </c>
      <c r="CV5" s="12" t="s">
        <v>6</v>
      </c>
      <c r="DD5" s="12" t="s">
        <v>29</v>
      </c>
      <c r="DE5" s="13" t="s">
        <v>30</v>
      </c>
      <c r="DF5" s="14">
        <f>F4</f>
        <v>16.399999999999999</v>
      </c>
      <c r="DG5" s="12" t="s">
        <v>6</v>
      </c>
    </row>
    <row r="6" spans="1:121" ht="20.100000000000001" customHeight="1" x14ac:dyDescent="0.2">
      <c r="A6" s="50" t="s">
        <v>9</v>
      </c>
      <c r="B6" s="50"/>
      <c r="C6" s="50"/>
      <c r="D6" s="43">
        <v>128640</v>
      </c>
      <c r="E6" s="4" t="s">
        <v>8</v>
      </c>
      <c r="F6" s="43">
        <v>133850</v>
      </c>
      <c r="G6" s="4" t="s">
        <v>8</v>
      </c>
      <c r="I6" s="15" t="s">
        <v>31</v>
      </c>
      <c r="J6" s="16" t="s">
        <v>32</v>
      </c>
      <c r="K6" s="17">
        <f>K2+K4</f>
        <v>71500</v>
      </c>
      <c r="L6" s="15" t="s">
        <v>4</v>
      </c>
      <c r="T6" s="15" t="s">
        <v>31</v>
      </c>
      <c r="U6" s="16" t="s">
        <v>32</v>
      </c>
      <c r="V6" s="17">
        <f>V2+V4</f>
        <v>71500</v>
      </c>
      <c r="W6" s="15" t="s">
        <v>4</v>
      </c>
      <c r="AE6" s="15" t="s">
        <v>31</v>
      </c>
      <c r="AF6" s="16" t="s">
        <v>32</v>
      </c>
      <c r="AG6" s="17">
        <f>AG2+AG4</f>
        <v>71500</v>
      </c>
      <c r="AH6" s="15" t="s">
        <v>4</v>
      </c>
      <c r="AP6" s="15" t="s">
        <v>31</v>
      </c>
      <c r="AQ6" s="16" t="s">
        <v>32</v>
      </c>
      <c r="AR6" s="17">
        <f>AR2+AR4</f>
        <v>71500</v>
      </c>
      <c r="AS6" s="15" t="s">
        <v>4</v>
      </c>
      <c r="BA6" s="15" t="s">
        <v>31</v>
      </c>
      <c r="BB6" s="16" t="s">
        <v>32</v>
      </c>
      <c r="BC6" s="17">
        <f>BC2+BC4</f>
        <v>71500</v>
      </c>
      <c r="BD6" s="15" t="s">
        <v>4</v>
      </c>
      <c r="BL6" s="15" t="s">
        <v>31</v>
      </c>
      <c r="BM6" s="16" t="s">
        <v>32</v>
      </c>
      <c r="BN6" s="17">
        <f>BN2+BN4</f>
        <v>71500</v>
      </c>
      <c r="BO6" s="15" t="s">
        <v>4</v>
      </c>
      <c r="BW6" s="15" t="s">
        <v>31</v>
      </c>
      <c r="BX6" s="16" t="s">
        <v>32</v>
      </c>
      <c r="BY6" s="17">
        <f>BY2+BY4</f>
        <v>71500</v>
      </c>
      <c r="BZ6" s="15" t="s">
        <v>4</v>
      </c>
      <c r="CH6" s="15" t="s">
        <v>31</v>
      </c>
      <c r="CI6" s="16" t="s">
        <v>32</v>
      </c>
      <c r="CJ6" s="17">
        <f>CJ2+CJ4</f>
        <v>71500</v>
      </c>
      <c r="CK6" s="15" t="s">
        <v>4</v>
      </c>
      <c r="CS6" s="15" t="s">
        <v>31</v>
      </c>
      <c r="CT6" s="16" t="s">
        <v>32</v>
      </c>
      <c r="CU6" s="17">
        <f>CU2+CU4</f>
        <v>71500</v>
      </c>
      <c r="CV6" s="15" t="s">
        <v>4</v>
      </c>
      <c r="DD6" s="15" t="s">
        <v>31</v>
      </c>
      <c r="DE6" s="16" t="s">
        <v>32</v>
      </c>
      <c r="DF6" s="17">
        <f>DF2+DF4</f>
        <v>71500</v>
      </c>
      <c r="DG6" s="15" t="s">
        <v>4</v>
      </c>
    </row>
    <row r="7" spans="1:121" ht="20.100000000000001" customHeight="1" x14ac:dyDescent="0.2">
      <c r="I7" s="10" t="s">
        <v>33</v>
      </c>
      <c r="J7" s="3" t="s">
        <v>34</v>
      </c>
      <c r="K7" s="11">
        <f>B10</f>
        <v>0</v>
      </c>
      <c r="L7" s="10" t="s">
        <v>4</v>
      </c>
      <c r="T7" s="10" t="s">
        <v>33</v>
      </c>
      <c r="U7" s="34" t="s">
        <v>34</v>
      </c>
      <c r="V7" s="11">
        <f>B11</f>
        <v>5000</v>
      </c>
      <c r="W7" s="10" t="s">
        <v>4</v>
      </c>
      <c r="AE7" s="10" t="s">
        <v>33</v>
      </c>
      <c r="AF7" s="35" t="s">
        <v>34</v>
      </c>
      <c r="AG7" s="11">
        <f>B12</f>
        <v>10000</v>
      </c>
      <c r="AH7" s="10" t="s">
        <v>4</v>
      </c>
      <c r="AP7" s="10" t="s">
        <v>33</v>
      </c>
      <c r="AQ7" s="38" t="s">
        <v>34</v>
      </c>
      <c r="AR7" s="11">
        <f>B13</f>
        <v>15000</v>
      </c>
      <c r="AS7" s="10" t="s">
        <v>4</v>
      </c>
      <c r="BA7" s="10" t="s">
        <v>33</v>
      </c>
      <c r="BB7" s="38" t="s">
        <v>34</v>
      </c>
      <c r="BC7" s="36">
        <f>B14</f>
        <v>20000</v>
      </c>
      <c r="BD7" s="10" t="s">
        <v>4</v>
      </c>
      <c r="BL7" s="10" t="s">
        <v>33</v>
      </c>
      <c r="BM7" s="39" t="s">
        <v>34</v>
      </c>
      <c r="BN7" s="36">
        <f>B15</f>
        <v>25000</v>
      </c>
      <c r="BO7" s="10" t="s">
        <v>4</v>
      </c>
      <c r="BW7" s="10" t="s">
        <v>33</v>
      </c>
      <c r="BX7" s="40" t="s">
        <v>34</v>
      </c>
      <c r="BY7" s="36">
        <f>B16</f>
        <v>30000</v>
      </c>
      <c r="BZ7" s="10" t="s">
        <v>4</v>
      </c>
      <c r="CH7" s="10" t="s">
        <v>33</v>
      </c>
      <c r="CI7" s="40" t="s">
        <v>34</v>
      </c>
      <c r="CJ7" s="36">
        <f>B17</f>
        <v>35000</v>
      </c>
      <c r="CK7" s="10" t="s">
        <v>4</v>
      </c>
      <c r="CS7" s="10" t="s">
        <v>33</v>
      </c>
      <c r="CT7" s="40" t="s">
        <v>34</v>
      </c>
      <c r="CU7" s="36">
        <f>B18</f>
        <v>40000</v>
      </c>
      <c r="CV7" s="10" t="s">
        <v>4</v>
      </c>
      <c r="DD7" s="10" t="s">
        <v>33</v>
      </c>
      <c r="DE7" s="41" t="s">
        <v>34</v>
      </c>
      <c r="DF7" s="36">
        <f>B19</f>
        <v>45000</v>
      </c>
      <c r="DG7" s="10" t="s">
        <v>4</v>
      </c>
    </row>
    <row r="8" spans="1:121" ht="19.5" customHeight="1" thickBot="1" x14ac:dyDescent="0.25">
      <c r="A8" s="53" t="s">
        <v>73</v>
      </c>
      <c r="B8" s="54" t="s">
        <v>12</v>
      </c>
      <c r="C8" s="54"/>
      <c r="D8" s="51" t="s">
        <v>11</v>
      </c>
      <c r="E8" s="52"/>
      <c r="F8" s="52"/>
      <c r="G8" s="52"/>
      <c r="I8" s="12" t="s">
        <v>35</v>
      </c>
      <c r="J8" s="13" t="s">
        <v>36</v>
      </c>
      <c r="K8" s="18">
        <f>K7/O4</f>
        <v>0</v>
      </c>
      <c r="L8" s="12" t="s">
        <v>6</v>
      </c>
      <c r="T8" s="12" t="s">
        <v>35</v>
      </c>
      <c r="U8" s="13" t="s">
        <v>36</v>
      </c>
      <c r="V8" s="18">
        <f>V7/Z4</f>
        <v>1.0589556428972484</v>
      </c>
      <c r="W8" s="12" t="s">
        <v>6</v>
      </c>
      <c r="AE8" s="12" t="s">
        <v>35</v>
      </c>
      <c r="AF8" s="13" t="s">
        <v>36</v>
      </c>
      <c r="AG8" s="18">
        <f>AG7/AK4</f>
        <v>2.1179112857944968</v>
      </c>
      <c r="AH8" s="12" t="s">
        <v>6</v>
      </c>
      <c r="AP8" s="12" t="s">
        <v>35</v>
      </c>
      <c r="AQ8" s="13" t="s">
        <v>36</v>
      </c>
      <c r="AR8" s="18">
        <f>AR7/AV4</f>
        <v>3.1768669286917457</v>
      </c>
      <c r="AS8" s="12" t="s">
        <v>6</v>
      </c>
      <c r="BA8" s="12" t="s">
        <v>35</v>
      </c>
      <c r="BB8" s="13" t="s">
        <v>36</v>
      </c>
      <c r="BC8" s="18">
        <f>BC7/BG4</f>
        <v>4.2358225715889937</v>
      </c>
      <c r="BD8" s="12" t="s">
        <v>6</v>
      </c>
      <c r="BL8" s="12" t="s">
        <v>35</v>
      </c>
      <c r="BM8" s="13" t="s">
        <v>36</v>
      </c>
      <c r="BN8" s="18">
        <f>BN7/BR4</f>
        <v>5.294778214486243</v>
      </c>
      <c r="BO8" s="12" t="s">
        <v>6</v>
      </c>
      <c r="BW8" s="12" t="s">
        <v>35</v>
      </c>
      <c r="BX8" s="13" t="s">
        <v>36</v>
      </c>
      <c r="BY8" s="18">
        <f>BY7/CC4</f>
        <v>6.3537338573834914</v>
      </c>
      <c r="BZ8" s="12" t="s">
        <v>6</v>
      </c>
      <c r="CH8" s="12" t="s">
        <v>35</v>
      </c>
      <c r="CI8" s="13" t="s">
        <v>36</v>
      </c>
      <c r="CJ8" s="18">
        <f>CJ7/CN4</f>
        <v>7.4126895002807398</v>
      </c>
      <c r="CK8" s="12" t="s">
        <v>6</v>
      </c>
      <c r="CS8" s="12" t="s">
        <v>35</v>
      </c>
      <c r="CT8" s="13" t="s">
        <v>36</v>
      </c>
      <c r="CU8" s="18">
        <f>CU7/CY4</f>
        <v>8.4716451431779873</v>
      </c>
      <c r="CV8" s="12" t="s">
        <v>6</v>
      </c>
      <c r="DD8" s="12" t="s">
        <v>35</v>
      </c>
      <c r="DE8" s="13" t="s">
        <v>36</v>
      </c>
      <c r="DF8" s="18">
        <f>DF7/DJ4</f>
        <v>9.5306007860752366</v>
      </c>
      <c r="DG8" s="12" t="s">
        <v>6</v>
      </c>
    </row>
    <row r="9" spans="1:121" ht="19.5" customHeight="1" x14ac:dyDescent="0.2">
      <c r="A9" s="53"/>
      <c r="B9" s="54"/>
      <c r="C9" s="54"/>
      <c r="D9" s="5">
        <v>1</v>
      </c>
      <c r="E9" s="6">
        <v>2</v>
      </c>
      <c r="F9" s="7" t="s">
        <v>10</v>
      </c>
      <c r="G9" s="4"/>
      <c r="I9" s="15" t="s">
        <v>37</v>
      </c>
      <c r="J9" s="27" t="s">
        <v>38</v>
      </c>
      <c r="K9" s="28">
        <f>K2/K3*K8</f>
        <v>0</v>
      </c>
      <c r="L9" s="15" t="s">
        <v>4</v>
      </c>
      <c r="T9" s="15" t="s">
        <v>37</v>
      </c>
      <c r="U9" s="16" t="s">
        <v>38</v>
      </c>
      <c r="V9" s="19">
        <f>V2/V3*V8</f>
        <v>2417.1813587871975</v>
      </c>
      <c r="W9" s="15" t="s">
        <v>4</v>
      </c>
      <c r="AE9" s="15" t="s">
        <v>37</v>
      </c>
      <c r="AF9" s="16" t="s">
        <v>38</v>
      </c>
      <c r="AG9" s="19">
        <f>AG2/AG3*AG8</f>
        <v>4834.362717574395</v>
      </c>
      <c r="AH9" s="15" t="s">
        <v>4</v>
      </c>
      <c r="AP9" s="15" t="s">
        <v>37</v>
      </c>
      <c r="AQ9" s="16" t="s">
        <v>38</v>
      </c>
      <c r="AR9" s="19">
        <f>AR2/AR3*AR8</f>
        <v>7251.5440763615934</v>
      </c>
      <c r="AS9" s="15" t="s">
        <v>4</v>
      </c>
      <c r="BA9" s="15" t="s">
        <v>37</v>
      </c>
      <c r="BB9" s="16" t="s">
        <v>38</v>
      </c>
      <c r="BC9" s="19">
        <f>BC2/BC3*BC8</f>
        <v>9668.72543514879</v>
      </c>
      <c r="BD9" s="15" t="s">
        <v>4</v>
      </c>
      <c r="BL9" s="15" t="s">
        <v>37</v>
      </c>
      <c r="BM9" s="16" t="s">
        <v>38</v>
      </c>
      <c r="BN9" s="19">
        <f>BN2/BN3*BN8</f>
        <v>12085.90679393599</v>
      </c>
      <c r="BO9" s="15" t="s">
        <v>4</v>
      </c>
      <c r="BW9" s="15" t="s">
        <v>37</v>
      </c>
      <c r="BX9" s="16" t="s">
        <v>38</v>
      </c>
      <c r="BY9" s="19">
        <f>BY2/BY3*BY8</f>
        <v>14503.088152723187</v>
      </c>
      <c r="BZ9" s="15" t="s">
        <v>4</v>
      </c>
      <c r="CH9" s="15" t="s">
        <v>37</v>
      </c>
      <c r="CI9" s="16" t="s">
        <v>38</v>
      </c>
      <c r="CJ9" s="19">
        <f>CJ2/CJ3*CJ8</f>
        <v>16920.269511510385</v>
      </c>
      <c r="CK9" s="15" t="s">
        <v>4</v>
      </c>
      <c r="CS9" s="15" t="s">
        <v>37</v>
      </c>
      <c r="CT9" s="16" t="s">
        <v>38</v>
      </c>
      <c r="CU9" s="19">
        <f>CU2/CU3*CU8</f>
        <v>19337.45087029758</v>
      </c>
      <c r="CV9" s="15" t="s">
        <v>4</v>
      </c>
      <c r="DD9" s="15" t="s">
        <v>37</v>
      </c>
      <c r="DE9" s="16" t="s">
        <v>38</v>
      </c>
      <c r="DF9" s="19">
        <f>DF2/DF3*DF8</f>
        <v>21754.632229084778</v>
      </c>
      <c r="DG9" s="15" t="s">
        <v>4</v>
      </c>
    </row>
    <row r="10" spans="1:121" ht="20.100000000000001" customHeight="1" thickBot="1" x14ac:dyDescent="0.25">
      <c r="A10" s="8" t="s">
        <v>13</v>
      </c>
      <c r="B10" s="26">
        <v>0</v>
      </c>
      <c r="C10" s="4" t="s">
        <v>4</v>
      </c>
      <c r="D10" s="32">
        <f>$B10*$B10/$D3/$D3*$D6+$D5</f>
        <v>22100</v>
      </c>
      <c r="E10" s="32">
        <f>B10*B10/F3/F3*F6+F5</f>
        <v>22950</v>
      </c>
      <c r="F10" s="32">
        <f>K25</f>
        <v>45050</v>
      </c>
      <c r="G10" s="4" t="s">
        <v>8</v>
      </c>
      <c r="I10" s="12" t="s">
        <v>39</v>
      </c>
      <c r="J10" s="13"/>
      <c r="K10" s="20">
        <f>M10</f>
        <v>0</v>
      </c>
      <c r="L10" s="12" t="s">
        <v>6</v>
      </c>
      <c r="M10" s="1">
        <f>K9/K2*100</f>
        <v>0</v>
      </c>
      <c r="N10" s="1">
        <f>ROUNDUP(M10,0)</f>
        <v>0</v>
      </c>
      <c r="T10" s="12" t="s">
        <v>39</v>
      </c>
      <c r="U10" s="13"/>
      <c r="V10" s="20">
        <f>X10</f>
        <v>7.6735916151974521</v>
      </c>
      <c r="W10" s="12" t="s">
        <v>6</v>
      </c>
      <c r="X10" s="1">
        <f>V9/V2*100</f>
        <v>7.6735916151974521</v>
      </c>
      <c r="Y10" s="1">
        <f>ROUNDUP(X10,0)</f>
        <v>8</v>
      </c>
      <c r="AE10" s="12" t="s">
        <v>39</v>
      </c>
      <c r="AF10" s="13"/>
      <c r="AG10" s="20">
        <f>AI10</f>
        <v>15.347183230394904</v>
      </c>
      <c r="AH10" s="12" t="s">
        <v>6</v>
      </c>
      <c r="AI10" s="1">
        <f>AG9/AG2*100</f>
        <v>15.347183230394904</v>
      </c>
      <c r="AJ10" s="1">
        <f>ROUNDUP(AI10,0)</f>
        <v>16</v>
      </c>
      <c r="AP10" s="12" t="s">
        <v>39</v>
      </c>
      <c r="AQ10" s="13"/>
      <c r="AR10" s="20">
        <f>AT10</f>
        <v>23.02077484559236</v>
      </c>
      <c r="AS10" s="12" t="s">
        <v>6</v>
      </c>
      <c r="AT10" s="1">
        <f>AR9/AR2*100</f>
        <v>23.02077484559236</v>
      </c>
      <c r="AU10" s="1">
        <f>ROUNDUP(AT10,0)</f>
        <v>24</v>
      </c>
      <c r="BA10" s="12" t="s">
        <v>39</v>
      </c>
      <c r="BB10" s="13"/>
      <c r="BC10" s="20">
        <f>BE10</f>
        <v>30.694366460789809</v>
      </c>
      <c r="BD10" s="12" t="s">
        <v>6</v>
      </c>
      <c r="BE10" s="1">
        <f>BC9/BC2*100</f>
        <v>30.694366460789809</v>
      </c>
      <c r="BF10" s="1">
        <f>ROUNDUP(BE10,0)</f>
        <v>31</v>
      </c>
      <c r="BL10" s="12" t="s">
        <v>39</v>
      </c>
      <c r="BM10" s="13"/>
      <c r="BN10" s="20">
        <f>BP10</f>
        <v>38.367958075987268</v>
      </c>
      <c r="BO10" s="12" t="s">
        <v>6</v>
      </c>
      <c r="BP10" s="1">
        <f>BN9/BN2*100</f>
        <v>38.367958075987268</v>
      </c>
      <c r="BQ10" s="1">
        <f>ROUNDUP(BP10,0)</f>
        <v>39</v>
      </c>
      <c r="BW10" s="12" t="s">
        <v>39</v>
      </c>
      <c r="BX10" s="13"/>
      <c r="BY10" s="20">
        <f>CA10</f>
        <v>46.04154969118472</v>
      </c>
      <c r="BZ10" s="12" t="s">
        <v>6</v>
      </c>
      <c r="CA10" s="1">
        <f>BY9/BY2*100</f>
        <v>46.04154969118472</v>
      </c>
      <c r="CB10" s="1">
        <f>ROUNDUP(CA10,0)</f>
        <v>47</v>
      </c>
      <c r="CH10" s="12" t="s">
        <v>39</v>
      </c>
      <c r="CI10" s="13"/>
      <c r="CJ10" s="20">
        <f>CL10</f>
        <v>53.715141306382172</v>
      </c>
      <c r="CK10" s="12" t="s">
        <v>6</v>
      </c>
      <c r="CL10" s="1">
        <f>CJ9/CJ2*100</f>
        <v>53.715141306382172</v>
      </c>
      <c r="CM10" s="1">
        <f>ROUNDUP(CL10,0)</f>
        <v>54</v>
      </c>
      <c r="CS10" s="12" t="s">
        <v>39</v>
      </c>
      <c r="CT10" s="13"/>
      <c r="CU10" s="20">
        <f>CW10</f>
        <v>61.388732921579617</v>
      </c>
      <c r="CV10" s="12" t="s">
        <v>6</v>
      </c>
      <c r="CW10" s="1">
        <f>CU9/CU2*100</f>
        <v>61.388732921579617</v>
      </c>
      <c r="CX10" s="1">
        <f>ROUNDUP(CW10,0)</f>
        <v>62</v>
      </c>
      <c r="DD10" s="12" t="s">
        <v>39</v>
      </c>
      <c r="DE10" s="13"/>
      <c r="DF10" s="20">
        <f>DH10</f>
        <v>69.062324536777069</v>
      </c>
      <c r="DG10" s="12" t="s">
        <v>6</v>
      </c>
      <c r="DH10" s="1">
        <f>DF9/DF2*100</f>
        <v>69.062324536777069</v>
      </c>
      <c r="DI10" s="1">
        <f>ROUNDUP(DH10,0)</f>
        <v>70</v>
      </c>
    </row>
    <row r="11" spans="1:121" ht="20.100000000000001" customHeight="1" x14ac:dyDescent="0.2">
      <c r="A11" s="8" t="s">
        <v>14</v>
      </c>
      <c r="B11" s="26">
        <v>5000</v>
      </c>
      <c r="C11" s="4" t="s">
        <v>4</v>
      </c>
      <c r="D11" s="32">
        <f>B11*B11/D3/D3*D6+D5</f>
        <v>25341.118669690099</v>
      </c>
      <c r="E11" s="32">
        <f>B11*B11/F3/F3*F6+F5</f>
        <v>25041.40625</v>
      </c>
      <c r="F11" s="32">
        <f>V25</f>
        <v>46365.550721882566</v>
      </c>
      <c r="G11" s="4" t="s">
        <v>8</v>
      </c>
      <c r="I11" s="15" t="s">
        <v>40</v>
      </c>
      <c r="J11" s="29" t="s">
        <v>41</v>
      </c>
      <c r="K11" s="31">
        <f>K4/K5*K8</f>
        <v>0</v>
      </c>
      <c r="L11" s="15" t="s">
        <v>4</v>
      </c>
      <c r="T11" s="15" t="s">
        <v>40</v>
      </c>
      <c r="U11" s="16" t="s">
        <v>41</v>
      </c>
      <c r="V11" s="19">
        <f>V4/V5*V8</f>
        <v>2582.8186412128016</v>
      </c>
      <c r="W11" s="15" t="s">
        <v>4</v>
      </c>
      <c r="AE11" s="15" t="s">
        <v>40</v>
      </c>
      <c r="AF11" s="16" t="s">
        <v>41</v>
      </c>
      <c r="AG11" s="19">
        <f>AG4/AG5*AG8</f>
        <v>5165.6372824256032</v>
      </c>
      <c r="AH11" s="15" t="s">
        <v>4</v>
      </c>
      <c r="AP11" s="15" t="s">
        <v>40</v>
      </c>
      <c r="AQ11" s="16" t="s">
        <v>41</v>
      </c>
      <c r="AR11" s="19">
        <f>AR4/AR5*AR8</f>
        <v>7748.4559236384057</v>
      </c>
      <c r="AS11" s="15" t="s">
        <v>4</v>
      </c>
      <c r="BA11" s="15" t="s">
        <v>40</v>
      </c>
      <c r="BB11" s="16" t="s">
        <v>41</v>
      </c>
      <c r="BC11" s="19">
        <f>BC4/BC5*BC8</f>
        <v>10331.274564851206</v>
      </c>
      <c r="BD11" s="15" t="s">
        <v>4</v>
      </c>
      <c r="BL11" s="15" t="s">
        <v>40</v>
      </c>
      <c r="BM11" s="16" t="s">
        <v>41</v>
      </c>
      <c r="BN11" s="19">
        <f>BN4/BN5*BN8</f>
        <v>12914.09320606401</v>
      </c>
      <c r="BO11" s="15" t="s">
        <v>4</v>
      </c>
      <c r="BW11" s="15" t="s">
        <v>40</v>
      </c>
      <c r="BX11" s="16" t="s">
        <v>41</v>
      </c>
      <c r="BY11" s="19">
        <f>BY4/BY5*BY8</f>
        <v>15496.911847276811</v>
      </c>
      <c r="BZ11" s="15" t="s">
        <v>4</v>
      </c>
      <c r="CH11" s="15" t="s">
        <v>40</v>
      </c>
      <c r="CI11" s="16" t="s">
        <v>41</v>
      </c>
      <c r="CJ11" s="19">
        <f>CJ4/CJ5*CJ8</f>
        <v>18079.730488489611</v>
      </c>
      <c r="CK11" s="15" t="s">
        <v>4</v>
      </c>
      <c r="CS11" s="15" t="s">
        <v>40</v>
      </c>
      <c r="CT11" s="16" t="s">
        <v>41</v>
      </c>
      <c r="CU11" s="19">
        <f>CU4/CU5*CU8</f>
        <v>20662.549129702413</v>
      </c>
      <c r="CV11" s="15" t="s">
        <v>4</v>
      </c>
      <c r="DD11" s="15" t="s">
        <v>40</v>
      </c>
      <c r="DE11" s="16" t="s">
        <v>41</v>
      </c>
      <c r="DF11" s="19">
        <f>DF4/DF5*DF8</f>
        <v>23245.367770915214</v>
      </c>
      <c r="DG11" s="15" t="s">
        <v>4</v>
      </c>
    </row>
    <row r="12" spans="1:121" ht="20.100000000000001" customHeight="1" thickBot="1" x14ac:dyDescent="0.25">
      <c r="A12" s="8" t="s">
        <v>15</v>
      </c>
      <c r="B12" s="26">
        <v>10000</v>
      </c>
      <c r="C12" s="4" t="s">
        <v>4</v>
      </c>
      <c r="D12" s="32">
        <f>B12*B12/D3/D3*D6+D5</f>
        <v>35064.474678760394</v>
      </c>
      <c r="E12" s="32">
        <f>B12*B12/F3/F3*F6+F5</f>
        <v>31315.625</v>
      </c>
      <c r="F12" s="32">
        <f>AG25</f>
        <v>50312.202887530242</v>
      </c>
      <c r="G12" s="4" t="s">
        <v>8</v>
      </c>
      <c r="I12" s="12" t="s">
        <v>42</v>
      </c>
      <c r="J12" s="13"/>
      <c r="K12" s="20">
        <f>M12</f>
        <v>0</v>
      </c>
      <c r="L12" s="12" t="s">
        <v>6</v>
      </c>
      <c r="M12" s="1">
        <f>K11/K4*100</f>
        <v>0</v>
      </c>
      <c r="N12" s="1">
        <f>ROUNDUP(M12,0)</f>
        <v>0</v>
      </c>
      <c r="P12" s="1">
        <f>M10</f>
        <v>0</v>
      </c>
      <c r="Q12" s="1">
        <f>M12</f>
        <v>0</v>
      </c>
      <c r="R12" s="1">
        <f>LARGE(P12:Q12,1)</f>
        <v>0</v>
      </c>
      <c r="T12" s="12" t="s">
        <v>42</v>
      </c>
      <c r="U12" s="13"/>
      <c r="V12" s="20">
        <f>X12</f>
        <v>6.4570466030320048</v>
      </c>
      <c r="W12" s="12" t="s">
        <v>6</v>
      </c>
      <c r="X12" s="1">
        <f>V11/V4*100</f>
        <v>6.4570466030320048</v>
      </c>
      <c r="Y12" s="1">
        <f>ROUNDUP(X12,0)</f>
        <v>7</v>
      </c>
      <c r="AA12" s="1">
        <f>X10</f>
        <v>7.6735916151974521</v>
      </c>
      <c r="AB12" s="1">
        <f>X12</f>
        <v>6.4570466030320048</v>
      </c>
      <c r="AC12" s="1">
        <f>LARGE(AA12:AB12,1)</f>
        <v>7.6735916151974521</v>
      </c>
      <c r="AE12" s="12" t="s">
        <v>42</v>
      </c>
      <c r="AF12" s="13"/>
      <c r="AG12" s="20">
        <f>AI12</f>
        <v>12.91409320606401</v>
      </c>
      <c r="AH12" s="12" t="s">
        <v>6</v>
      </c>
      <c r="AI12" s="1">
        <f>AG11/AG4*100</f>
        <v>12.91409320606401</v>
      </c>
      <c r="AJ12" s="1">
        <f>ROUNDUP(AI12,0)</f>
        <v>13</v>
      </c>
      <c r="AL12" s="1">
        <f>AI10</f>
        <v>15.347183230394904</v>
      </c>
      <c r="AM12" s="1">
        <f>AI12</f>
        <v>12.91409320606401</v>
      </c>
      <c r="AN12" s="1">
        <f>LARGE(AL12:AM12,1)</f>
        <v>15.347183230394904</v>
      </c>
      <c r="AP12" s="12" t="s">
        <v>42</v>
      </c>
      <c r="AQ12" s="13"/>
      <c r="AR12" s="20">
        <f>AT12</f>
        <v>19.371139809096015</v>
      </c>
      <c r="AS12" s="12" t="s">
        <v>6</v>
      </c>
      <c r="AT12" s="1">
        <f>AR11/AR4*100</f>
        <v>19.371139809096015</v>
      </c>
      <c r="AU12" s="1">
        <f>ROUNDUP(AT12,0)</f>
        <v>20</v>
      </c>
      <c r="AW12" s="1">
        <f>AT10</f>
        <v>23.02077484559236</v>
      </c>
      <c r="AX12" s="1">
        <f>AT12</f>
        <v>19.371139809096015</v>
      </c>
      <c r="AY12" s="1">
        <f>LARGE(AW12:AX12,1)</f>
        <v>23.02077484559236</v>
      </c>
      <c r="BA12" s="12" t="s">
        <v>42</v>
      </c>
      <c r="BB12" s="13"/>
      <c r="BC12" s="20">
        <f>BE12</f>
        <v>25.828186412128019</v>
      </c>
      <c r="BD12" s="12" t="s">
        <v>6</v>
      </c>
      <c r="BE12" s="1">
        <f>BC11/BC4*100</f>
        <v>25.828186412128019</v>
      </c>
      <c r="BF12" s="1">
        <f>ROUNDUP(BE12,0)</f>
        <v>26</v>
      </c>
      <c r="BH12" s="1">
        <f>BE10</f>
        <v>30.694366460789809</v>
      </c>
      <c r="BI12" s="1">
        <f>BE12</f>
        <v>25.828186412128019</v>
      </c>
      <c r="BJ12" s="1">
        <f>LARGE(BH12:BI12,1)</f>
        <v>30.694366460789809</v>
      </c>
      <c r="BL12" s="12" t="s">
        <v>42</v>
      </c>
      <c r="BM12" s="13"/>
      <c r="BN12" s="20">
        <f>BP12</f>
        <v>32.285233015160024</v>
      </c>
      <c r="BO12" s="12" t="s">
        <v>6</v>
      </c>
      <c r="BP12" s="1">
        <f>BN11/BN4*100</f>
        <v>32.285233015160024</v>
      </c>
      <c r="BQ12" s="1">
        <f>ROUNDUP(BP12,0)</f>
        <v>33</v>
      </c>
      <c r="BS12" s="1">
        <f>BP10</f>
        <v>38.367958075987268</v>
      </c>
      <c r="BT12" s="1">
        <f>BP12</f>
        <v>32.285233015160024</v>
      </c>
      <c r="BU12" s="1">
        <f>LARGE(BS12:BT12,1)</f>
        <v>38.367958075987268</v>
      </c>
      <c r="BW12" s="12" t="s">
        <v>42</v>
      </c>
      <c r="BX12" s="13"/>
      <c r="BY12" s="20">
        <f>CA12</f>
        <v>38.742279618192029</v>
      </c>
      <c r="BZ12" s="12" t="s">
        <v>6</v>
      </c>
      <c r="CA12" s="1">
        <f>BY11/BY4*100</f>
        <v>38.742279618192029</v>
      </c>
      <c r="CB12" s="1">
        <f>ROUNDUP(CA12,0)</f>
        <v>39</v>
      </c>
      <c r="CD12" s="1">
        <f>CA10</f>
        <v>46.04154969118472</v>
      </c>
      <c r="CE12" s="1">
        <f>CA12</f>
        <v>38.742279618192029</v>
      </c>
      <c r="CF12" s="1">
        <f>LARGE(CD12:CE12,1)</f>
        <v>46.04154969118472</v>
      </c>
      <c r="CH12" s="12" t="s">
        <v>42</v>
      </c>
      <c r="CI12" s="13"/>
      <c r="CJ12" s="20">
        <f>CL12</f>
        <v>45.199326221224027</v>
      </c>
      <c r="CK12" s="12" t="s">
        <v>6</v>
      </c>
      <c r="CL12" s="1">
        <f>CJ11/CJ4*100</f>
        <v>45.199326221224027</v>
      </c>
      <c r="CM12" s="1">
        <f>ROUNDUP(CL12,0)</f>
        <v>46</v>
      </c>
      <c r="CO12" s="1">
        <f>CL10</f>
        <v>53.715141306382172</v>
      </c>
      <c r="CP12" s="1">
        <f>CL12</f>
        <v>45.199326221224027</v>
      </c>
      <c r="CQ12" s="1">
        <f>LARGE(CO12:CP12,1)</f>
        <v>53.715141306382172</v>
      </c>
      <c r="CS12" s="12" t="s">
        <v>42</v>
      </c>
      <c r="CT12" s="13"/>
      <c r="CU12" s="20">
        <f>CW12</f>
        <v>51.656372824256039</v>
      </c>
      <c r="CV12" s="12" t="s">
        <v>6</v>
      </c>
      <c r="CW12" s="1">
        <f>CU11/CU4*100</f>
        <v>51.656372824256039</v>
      </c>
      <c r="CX12" s="1">
        <f>ROUNDUP(CW12,0)</f>
        <v>52</v>
      </c>
      <c r="CZ12" s="1">
        <f>CW10</f>
        <v>61.388732921579617</v>
      </c>
      <c r="DA12" s="1">
        <f>CW12</f>
        <v>51.656372824256039</v>
      </c>
      <c r="DB12" s="1">
        <f>LARGE(CZ12:DA12,1)</f>
        <v>61.388732921579617</v>
      </c>
      <c r="DD12" s="12" t="s">
        <v>42</v>
      </c>
      <c r="DE12" s="13"/>
      <c r="DF12" s="20">
        <f>DH12</f>
        <v>58.113419427288036</v>
      </c>
      <c r="DG12" s="12" t="s">
        <v>6</v>
      </c>
      <c r="DH12" s="1">
        <f>DF11/DF4*100</f>
        <v>58.113419427288036</v>
      </c>
      <c r="DI12" s="1">
        <f>ROUNDUP(DH12,0)</f>
        <v>59</v>
      </c>
      <c r="DK12" s="1">
        <f>DH10</f>
        <v>69.062324536777069</v>
      </c>
      <c r="DL12" s="1">
        <f>DH12</f>
        <v>58.113419427288036</v>
      </c>
      <c r="DM12" s="1">
        <f>LARGE(DK12:DL12,1)</f>
        <v>69.062324536777069</v>
      </c>
    </row>
    <row r="13" spans="1:121" ht="20.100000000000001" customHeight="1" x14ac:dyDescent="0.2">
      <c r="A13" s="8" t="s">
        <v>16</v>
      </c>
      <c r="B13" s="26">
        <v>15000</v>
      </c>
      <c r="C13" s="4" t="s">
        <v>4</v>
      </c>
      <c r="D13" s="32">
        <f>B13*B13/D3/D3*D6+D5</f>
        <v>51270.068027210888</v>
      </c>
      <c r="E13" s="32">
        <f>B13*B13/F3/F3*F6+F5</f>
        <v>41772.65625</v>
      </c>
      <c r="F13" s="32">
        <f>AR25</f>
        <v>56889.95649694305</v>
      </c>
      <c r="G13" s="4" t="s">
        <v>8</v>
      </c>
      <c r="I13" s="15" t="s">
        <v>43</v>
      </c>
      <c r="J13" s="16" t="s">
        <v>44</v>
      </c>
      <c r="K13" s="19" t="e">
        <f>K9/R12*100</f>
        <v>#DIV/0!</v>
      </c>
      <c r="L13" s="15" t="s">
        <v>4</v>
      </c>
      <c r="T13" s="15" t="s">
        <v>43</v>
      </c>
      <c r="U13" s="16" t="s">
        <v>44</v>
      </c>
      <c r="V13" s="19">
        <f>V9/AC12*100</f>
        <v>31500</v>
      </c>
      <c r="W13" s="15" t="s">
        <v>4</v>
      </c>
      <c r="AE13" s="15" t="s">
        <v>43</v>
      </c>
      <c r="AF13" s="16" t="s">
        <v>44</v>
      </c>
      <c r="AG13" s="19">
        <f>AG9/AN12*100</f>
        <v>31500</v>
      </c>
      <c r="AH13" s="15" t="s">
        <v>4</v>
      </c>
      <c r="AP13" s="15" t="s">
        <v>43</v>
      </c>
      <c r="AQ13" s="16" t="s">
        <v>44</v>
      </c>
      <c r="AR13" s="19">
        <f>AR9/AY12*100</f>
        <v>31500</v>
      </c>
      <c r="AS13" s="15" t="s">
        <v>4</v>
      </c>
      <c r="BA13" s="15" t="s">
        <v>43</v>
      </c>
      <c r="BB13" s="16" t="s">
        <v>44</v>
      </c>
      <c r="BC13" s="19">
        <f>BC9/BJ12*100</f>
        <v>31500</v>
      </c>
      <c r="BD13" s="15" t="s">
        <v>4</v>
      </c>
      <c r="BL13" s="15" t="s">
        <v>43</v>
      </c>
      <c r="BM13" s="16" t="s">
        <v>44</v>
      </c>
      <c r="BN13" s="19">
        <f>BN9/BU12*100</f>
        <v>31500</v>
      </c>
      <c r="BO13" s="15" t="s">
        <v>4</v>
      </c>
      <c r="BW13" s="15" t="s">
        <v>43</v>
      </c>
      <c r="BX13" s="16" t="s">
        <v>44</v>
      </c>
      <c r="BY13" s="19">
        <f>BY9/CF12*100</f>
        <v>31500</v>
      </c>
      <c r="BZ13" s="15" t="s">
        <v>4</v>
      </c>
      <c r="CH13" s="15" t="s">
        <v>43</v>
      </c>
      <c r="CI13" s="16" t="s">
        <v>44</v>
      </c>
      <c r="CJ13" s="19">
        <f>CJ9/CQ12*100</f>
        <v>31500</v>
      </c>
      <c r="CK13" s="15" t="s">
        <v>4</v>
      </c>
      <c r="CS13" s="15" t="s">
        <v>43</v>
      </c>
      <c r="CT13" s="16" t="s">
        <v>44</v>
      </c>
      <c r="CU13" s="19">
        <f>CU9/DB12*100</f>
        <v>31500</v>
      </c>
      <c r="CV13" s="15" t="s">
        <v>4</v>
      </c>
      <c r="DD13" s="15" t="s">
        <v>43</v>
      </c>
      <c r="DE13" s="16" t="s">
        <v>44</v>
      </c>
      <c r="DF13" s="19">
        <f>DF9/DM12*100</f>
        <v>31500</v>
      </c>
      <c r="DG13" s="15" t="s">
        <v>4</v>
      </c>
    </row>
    <row r="14" spans="1:121" ht="20.100000000000001" customHeight="1" thickBot="1" x14ac:dyDescent="0.25">
      <c r="A14" s="8" t="s">
        <v>17</v>
      </c>
      <c r="B14" s="26">
        <v>20000</v>
      </c>
      <c r="C14" s="4" t="s">
        <v>4</v>
      </c>
      <c r="D14" s="32">
        <f>B14*B14/D3/D3*D6+D5</f>
        <v>73957.898715041578</v>
      </c>
      <c r="E14" s="32">
        <f>B14*B14/F3/F3*F6+F5</f>
        <v>56412.5</v>
      </c>
      <c r="F14" s="32">
        <f>BC25</f>
        <v>66098.811550120983</v>
      </c>
      <c r="G14" s="4" t="s">
        <v>8</v>
      </c>
      <c r="I14" s="12" t="s">
        <v>45</v>
      </c>
      <c r="J14" s="13"/>
      <c r="K14" s="21" t="e">
        <f>K13/K2*100</f>
        <v>#DIV/0!</v>
      </c>
      <c r="L14" s="12" t="s">
        <v>6</v>
      </c>
      <c r="T14" s="12" t="s">
        <v>45</v>
      </c>
      <c r="U14" s="13"/>
      <c r="V14" s="21">
        <f>V13/V2*100</f>
        <v>100</v>
      </c>
      <c r="W14" s="12" t="s">
        <v>6</v>
      </c>
      <c r="AE14" s="12" t="s">
        <v>45</v>
      </c>
      <c r="AF14" s="13"/>
      <c r="AG14" s="21">
        <f>AG13/AG2*100</f>
        <v>100</v>
      </c>
      <c r="AH14" s="12" t="s">
        <v>6</v>
      </c>
      <c r="AP14" s="12" t="s">
        <v>45</v>
      </c>
      <c r="AQ14" s="13"/>
      <c r="AR14" s="21">
        <f>AR13/AR2*100</f>
        <v>100</v>
      </c>
      <c r="AS14" s="12" t="s">
        <v>6</v>
      </c>
      <c r="BA14" s="12" t="s">
        <v>45</v>
      </c>
      <c r="BB14" s="13"/>
      <c r="BC14" s="21">
        <f>BC13/BC2*100</f>
        <v>100</v>
      </c>
      <c r="BD14" s="12" t="s">
        <v>6</v>
      </c>
      <c r="BL14" s="12" t="s">
        <v>45</v>
      </c>
      <c r="BM14" s="13"/>
      <c r="BN14" s="21">
        <f>BN13/BN2*100</f>
        <v>100</v>
      </c>
      <c r="BO14" s="12" t="s">
        <v>6</v>
      </c>
      <c r="BW14" s="12" t="s">
        <v>45</v>
      </c>
      <c r="BX14" s="13"/>
      <c r="BY14" s="21">
        <f>BY13/BY2*100</f>
        <v>100</v>
      </c>
      <c r="BZ14" s="12" t="s">
        <v>6</v>
      </c>
      <c r="CH14" s="12" t="s">
        <v>45</v>
      </c>
      <c r="CI14" s="13"/>
      <c r="CJ14" s="21">
        <f>CJ13/CJ2*100</f>
        <v>100</v>
      </c>
      <c r="CK14" s="12" t="s">
        <v>6</v>
      </c>
      <c r="CS14" s="12" t="s">
        <v>45</v>
      </c>
      <c r="CT14" s="13"/>
      <c r="CU14" s="21">
        <f>CU13/CU2*100</f>
        <v>100</v>
      </c>
      <c r="CV14" s="12" t="s">
        <v>6</v>
      </c>
      <c r="DD14" s="12" t="s">
        <v>45</v>
      </c>
      <c r="DE14" s="13"/>
      <c r="DF14" s="21">
        <f>DF13/DF2*100</f>
        <v>100</v>
      </c>
      <c r="DG14" s="12" t="s">
        <v>6</v>
      </c>
      <c r="DQ14" s="42"/>
    </row>
    <row r="15" spans="1:121" ht="20.100000000000001" customHeight="1" x14ac:dyDescent="0.2">
      <c r="A15" s="8" t="s">
        <v>18</v>
      </c>
      <c r="B15" s="26">
        <v>25000</v>
      </c>
      <c r="C15" s="4" t="s">
        <v>4</v>
      </c>
      <c r="D15" s="32">
        <f>B15*B15/D3/D3*D6+D5</f>
        <v>103127.96674225247</v>
      </c>
      <c r="E15" s="32">
        <f>B15*B15/F3/F3*F6+F5</f>
        <v>75235.15625</v>
      </c>
      <c r="F15" s="32">
        <f>BN25</f>
        <v>77938.768047064048</v>
      </c>
      <c r="G15" s="4" t="s">
        <v>8</v>
      </c>
      <c r="I15" s="15" t="s">
        <v>46</v>
      </c>
      <c r="J15" s="16" t="s">
        <v>47</v>
      </c>
      <c r="K15" s="19" t="e">
        <f>K11/R12*100</f>
        <v>#DIV/0!</v>
      </c>
      <c r="L15" s="15" t="s">
        <v>4</v>
      </c>
      <c r="T15" s="15" t="s">
        <v>46</v>
      </c>
      <c r="U15" s="16" t="s">
        <v>47</v>
      </c>
      <c r="V15" s="19">
        <f>V11/AC12*100</f>
        <v>33658.536585365866</v>
      </c>
      <c r="W15" s="15" t="s">
        <v>4</v>
      </c>
      <c r="AE15" s="15" t="s">
        <v>46</v>
      </c>
      <c r="AF15" s="16" t="s">
        <v>47</v>
      </c>
      <c r="AG15" s="19">
        <f>AG11/AN12*100</f>
        <v>33658.536585365866</v>
      </c>
      <c r="AH15" s="15" t="s">
        <v>4</v>
      </c>
      <c r="AP15" s="15" t="s">
        <v>46</v>
      </c>
      <c r="AQ15" s="16" t="s">
        <v>47</v>
      </c>
      <c r="AR15" s="19">
        <f>AR11/AY12*100</f>
        <v>33658.536585365866</v>
      </c>
      <c r="AS15" s="15" t="s">
        <v>4</v>
      </c>
      <c r="BA15" s="15" t="s">
        <v>46</v>
      </c>
      <c r="BB15" s="16" t="s">
        <v>47</v>
      </c>
      <c r="BC15" s="19">
        <f>BC11/BJ12*100</f>
        <v>33658.536585365866</v>
      </c>
      <c r="BD15" s="15" t="s">
        <v>4</v>
      </c>
      <c r="BL15" s="15" t="s">
        <v>46</v>
      </c>
      <c r="BM15" s="16" t="s">
        <v>47</v>
      </c>
      <c r="BN15" s="19">
        <f>BN11/BU12*100</f>
        <v>33658.536585365866</v>
      </c>
      <c r="BO15" s="15" t="s">
        <v>4</v>
      </c>
      <c r="BW15" s="15" t="s">
        <v>46</v>
      </c>
      <c r="BX15" s="16" t="s">
        <v>47</v>
      </c>
      <c r="BY15" s="19">
        <f>BY11/CF12*100</f>
        <v>33658.536585365866</v>
      </c>
      <c r="BZ15" s="15" t="s">
        <v>4</v>
      </c>
      <c r="CH15" s="15" t="s">
        <v>46</v>
      </c>
      <c r="CI15" s="16" t="s">
        <v>47</v>
      </c>
      <c r="CJ15" s="19">
        <f>CJ11/CQ12*100</f>
        <v>33658.536585365859</v>
      </c>
      <c r="CK15" s="15" t="s">
        <v>4</v>
      </c>
      <c r="CS15" s="15" t="s">
        <v>46</v>
      </c>
      <c r="CT15" s="16" t="s">
        <v>47</v>
      </c>
      <c r="CU15" s="19">
        <f>CU11/DB12*100</f>
        <v>33658.536585365866</v>
      </c>
      <c r="CV15" s="15" t="s">
        <v>4</v>
      </c>
      <c r="DD15" s="15" t="s">
        <v>46</v>
      </c>
      <c r="DE15" s="16" t="s">
        <v>47</v>
      </c>
      <c r="DF15" s="19">
        <f>DF11/DM12*100</f>
        <v>33658.536585365866</v>
      </c>
      <c r="DG15" s="15" t="s">
        <v>4</v>
      </c>
    </row>
    <row r="16" spans="1:121" ht="20.100000000000001" customHeight="1" thickBot="1" x14ac:dyDescent="0.25">
      <c r="A16" s="8" t="s">
        <v>19</v>
      </c>
      <c r="B16" s="26">
        <v>30000</v>
      </c>
      <c r="C16" s="4" t="s">
        <v>4</v>
      </c>
      <c r="D16" s="32">
        <f>B16*B16/D3/D3*D6+D5</f>
        <v>138780.27210884355</v>
      </c>
      <c r="E16" s="32">
        <f>B16*B16/F3/F3*F6+F5</f>
        <v>98240.625</v>
      </c>
      <c r="F16" s="32">
        <f>BY25</f>
        <v>92409.82598777223</v>
      </c>
      <c r="G16" s="4" t="s">
        <v>8</v>
      </c>
      <c r="I16" s="12" t="s">
        <v>48</v>
      </c>
      <c r="J16" s="13"/>
      <c r="K16" s="21" t="e">
        <f>K15/K4*100</f>
        <v>#DIV/0!</v>
      </c>
      <c r="L16" s="12" t="s">
        <v>6</v>
      </c>
      <c r="T16" s="12" t="s">
        <v>48</v>
      </c>
      <c r="U16" s="13"/>
      <c r="V16" s="21">
        <f>V15/V4*100</f>
        <v>84.146341463414672</v>
      </c>
      <c r="W16" s="12" t="s">
        <v>6</v>
      </c>
      <c r="AE16" s="12" t="s">
        <v>48</v>
      </c>
      <c r="AF16" s="13"/>
      <c r="AG16" s="21">
        <f>AG15/AG4*100</f>
        <v>84.146341463414672</v>
      </c>
      <c r="AH16" s="12" t="s">
        <v>6</v>
      </c>
      <c r="AP16" s="12" t="s">
        <v>48</v>
      </c>
      <c r="AQ16" s="13"/>
      <c r="AR16" s="21">
        <f>AR15/AR4*100</f>
        <v>84.146341463414672</v>
      </c>
      <c r="AS16" s="12" t="s">
        <v>6</v>
      </c>
      <c r="BA16" s="12" t="s">
        <v>48</v>
      </c>
      <c r="BB16" s="13"/>
      <c r="BC16" s="21">
        <f>BC15/BC4*100</f>
        <v>84.146341463414672</v>
      </c>
      <c r="BD16" s="12" t="s">
        <v>6</v>
      </c>
      <c r="BL16" s="12" t="s">
        <v>48</v>
      </c>
      <c r="BM16" s="13"/>
      <c r="BN16" s="21">
        <f>BN15/BN4*100</f>
        <v>84.146341463414672</v>
      </c>
      <c r="BO16" s="12" t="s">
        <v>6</v>
      </c>
      <c r="BW16" s="12" t="s">
        <v>48</v>
      </c>
      <c r="BX16" s="13"/>
      <c r="BY16" s="21">
        <f>BY15/BY4*100</f>
        <v>84.146341463414672</v>
      </c>
      <c r="BZ16" s="12" t="s">
        <v>6</v>
      </c>
      <c r="CH16" s="12" t="s">
        <v>48</v>
      </c>
      <c r="CI16" s="13"/>
      <c r="CJ16" s="21">
        <f>CJ15/CJ4*100</f>
        <v>84.146341463414643</v>
      </c>
      <c r="CK16" s="12" t="s">
        <v>6</v>
      </c>
      <c r="CS16" s="12" t="s">
        <v>48</v>
      </c>
      <c r="CT16" s="13"/>
      <c r="CU16" s="21">
        <f>CU15/CU4*100</f>
        <v>84.146341463414672</v>
      </c>
      <c r="CV16" s="12" t="s">
        <v>6</v>
      </c>
      <c r="DD16" s="12" t="s">
        <v>48</v>
      </c>
      <c r="DE16" s="13"/>
      <c r="DF16" s="21">
        <f>DF15/DF4*100</f>
        <v>84.146341463414672</v>
      </c>
      <c r="DG16" s="12" t="s">
        <v>6</v>
      </c>
    </row>
    <row r="17" spans="1:111" ht="20.100000000000001" customHeight="1" x14ac:dyDescent="0.2">
      <c r="A17" s="8" t="s">
        <v>20</v>
      </c>
      <c r="B17" s="26">
        <v>35000</v>
      </c>
      <c r="C17" s="4" t="s">
        <v>4</v>
      </c>
      <c r="D17" s="32">
        <f>B17*B17/D3/D3*D6+D5</f>
        <v>180914.81481481483</v>
      </c>
      <c r="E17" s="32">
        <f>B17*B17/F3/F3*F6+F5</f>
        <v>125428.90625</v>
      </c>
      <c r="F17" s="32">
        <f>CJ25</f>
        <v>109511.98537224553</v>
      </c>
      <c r="G17" s="4" t="s">
        <v>8</v>
      </c>
      <c r="I17" s="15" t="s">
        <v>49</v>
      </c>
      <c r="J17" s="16" t="s">
        <v>50</v>
      </c>
      <c r="K17" s="22" t="e">
        <f>K13+K15</f>
        <v>#DIV/0!</v>
      </c>
      <c r="L17" s="23" t="s">
        <v>4</v>
      </c>
      <c r="T17" s="15" t="s">
        <v>49</v>
      </c>
      <c r="U17" s="16" t="s">
        <v>50</v>
      </c>
      <c r="V17" s="22">
        <f>V13+V15</f>
        <v>65158.536585365866</v>
      </c>
      <c r="W17" s="23" t="s">
        <v>4</v>
      </c>
      <c r="AE17" s="15" t="s">
        <v>49</v>
      </c>
      <c r="AF17" s="16" t="s">
        <v>50</v>
      </c>
      <c r="AG17" s="22">
        <f>AG13+AG15</f>
        <v>65158.536585365866</v>
      </c>
      <c r="AH17" s="23" t="s">
        <v>4</v>
      </c>
      <c r="AP17" s="15" t="s">
        <v>49</v>
      </c>
      <c r="AQ17" s="16" t="s">
        <v>50</v>
      </c>
      <c r="AR17" s="22">
        <f>AR13+AR15</f>
        <v>65158.536585365866</v>
      </c>
      <c r="AS17" s="23" t="s">
        <v>4</v>
      </c>
      <c r="BA17" s="15" t="s">
        <v>49</v>
      </c>
      <c r="BB17" s="16" t="s">
        <v>50</v>
      </c>
      <c r="BC17" s="22">
        <f>BC13+BC15</f>
        <v>65158.536585365866</v>
      </c>
      <c r="BD17" s="23" t="s">
        <v>4</v>
      </c>
      <c r="BL17" s="15" t="s">
        <v>49</v>
      </c>
      <c r="BM17" s="16" t="s">
        <v>50</v>
      </c>
      <c r="BN17" s="22">
        <f>BN13+BN15</f>
        <v>65158.536585365866</v>
      </c>
      <c r="BO17" s="23" t="s">
        <v>4</v>
      </c>
      <c r="BW17" s="15" t="s">
        <v>49</v>
      </c>
      <c r="BX17" s="16" t="s">
        <v>50</v>
      </c>
      <c r="BY17" s="22">
        <f>BY13+BY15</f>
        <v>65158.536585365866</v>
      </c>
      <c r="BZ17" s="23" t="s">
        <v>4</v>
      </c>
      <c r="CH17" s="15" t="s">
        <v>49</v>
      </c>
      <c r="CI17" s="16" t="s">
        <v>50</v>
      </c>
      <c r="CJ17" s="22">
        <f>CJ13+CJ15</f>
        <v>65158.536585365859</v>
      </c>
      <c r="CK17" s="23" t="s">
        <v>4</v>
      </c>
      <c r="CS17" s="15" t="s">
        <v>49</v>
      </c>
      <c r="CT17" s="16" t="s">
        <v>50</v>
      </c>
      <c r="CU17" s="22">
        <f>CU13+CU15</f>
        <v>65158.536585365866</v>
      </c>
      <c r="CV17" s="23" t="s">
        <v>4</v>
      </c>
      <c r="DD17" s="15" t="s">
        <v>49</v>
      </c>
      <c r="DE17" s="16" t="s">
        <v>50</v>
      </c>
      <c r="DF17" s="22">
        <f>DF13+DF15</f>
        <v>65158.536585365866</v>
      </c>
      <c r="DG17" s="23" t="s">
        <v>4</v>
      </c>
    </row>
    <row r="18" spans="1:111" ht="20.100000000000001" customHeight="1" x14ac:dyDescent="0.2">
      <c r="A18" s="8" t="s">
        <v>21</v>
      </c>
      <c r="B18" s="26">
        <v>40000</v>
      </c>
      <c r="C18" s="4" t="s">
        <v>4</v>
      </c>
      <c r="D18" s="32">
        <f>B18*B18/D3/D3*D6+D5</f>
        <v>229531.59486016628</v>
      </c>
      <c r="E18" s="32">
        <f>B18*B18/F3/F3*F6+F5</f>
        <v>156800</v>
      </c>
      <c r="F18" s="32">
        <f>CU25</f>
        <v>129245.24620048393</v>
      </c>
      <c r="G18" s="4" t="s">
        <v>8</v>
      </c>
      <c r="I18" s="4" t="s">
        <v>51</v>
      </c>
      <c r="J18" s="4"/>
      <c r="K18" s="22" t="e">
        <f>K17/K6*100</f>
        <v>#DIV/0!</v>
      </c>
      <c r="L18" s="24" t="s">
        <v>6</v>
      </c>
      <c r="T18" s="4" t="s">
        <v>51</v>
      </c>
      <c r="U18" s="4"/>
      <c r="V18" s="22">
        <f>V17/V6*100</f>
        <v>91.130820399113105</v>
      </c>
      <c r="W18" s="24" t="s">
        <v>6</v>
      </c>
      <c r="AE18" s="4" t="s">
        <v>51</v>
      </c>
      <c r="AF18" s="4"/>
      <c r="AG18" s="22">
        <f>AG17/AG6*100</f>
        <v>91.130820399113105</v>
      </c>
      <c r="AH18" s="24" t="s">
        <v>6</v>
      </c>
      <c r="AP18" s="4" t="s">
        <v>51</v>
      </c>
      <c r="AQ18" s="4"/>
      <c r="AR18" s="22">
        <f>AR17/AR6*100</f>
        <v>91.130820399113105</v>
      </c>
      <c r="AS18" s="24" t="s">
        <v>6</v>
      </c>
      <c r="BA18" s="4" t="s">
        <v>51</v>
      </c>
      <c r="BB18" s="4"/>
      <c r="BC18" s="22">
        <f>BC17/BC6*100</f>
        <v>91.130820399113105</v>
      </c>
      <c r="BD18" s="24" t="s">
        <v>6</v>
      </c>
      <c r="BL18" s="4" t="s">
        <v>51</v>
      </c>
      <c r="BM18" s="4"/>
      <c r="BN18" s="22">
        <f>BN17/BN6*100</f>
        <v>91.130820399113105</v>
      </c>
      <c r="BO18" s="24" t="s">
        <v>6</v>
      </c>
      <c r="BW18" s="4" t="s">
        <v>51</v>
      </c>
      <c r="BX18" s="4"/>
      <c r="BY18" s="22">
        <f>BY17/BY6*100</f>
        <v>91.130820399113105</v>
      </c>
      <c r="BZ18" s="24" t="s">
        <v>6</v>
      </c>
      <c r="CH18" s="4" t="s">
        <v>51</v>
      </c>
      <c r="CI18" s="4"/>
      <c r="CJ18" s="22">
        <f>CJ17/CJ6*100</f>
        <v>91.130820399113091</v>
      </c>
      <c r="CK18" s="24" t="s">
        <v>6</v>
      </c>
      <c r="CS18" s="4" t="s">
        <v>51</v>
      </c>
      <c r="CT18" s="4"/>
      <c r="CU18" s="22">
        <f>CU17/CU6*100</f>
        <v>91.130820399113105</v>
      </c>
      <c r="CV18" s="24" t="s">
        <v>6</v>
      </c>
      <c r="DD18" s="4" t="s">
        <v>51</v>
      </c>
      <c r="DE18" s="4"/>
      <c r="DF18" s="22">
        <f>DF17/DF6*100</f>
        <v>91.130820399113105</v>
      </c>
      <c r="DG18" s="24" t="s">
        <v>6</v>
      </c>
    </row>
    <row r="19" spans="1:111" ht="20.100000000000001" customHeight="1" x14ac:dyDescent="0.2">
      <c r="A19" s="8" t="s">
        <v>22</v>
      </c>
      <c r="B19" s="26">
        <v>45000</v>
      </c>
      <c r="C19" s="4" t="s">
        <v>4</v>
      </c>
      <c r="D19" s="32">
        <f>B19*B19/D3/D3*D6+D5</f>
        <v>284630.61224489799</v>
      </c>
      <c r="E19" s="32">
        <f>B19*B19/F3/F3*F6+F5</f>
        <v>192353.90625</v>
      </c>
      <c r="F19" s="32">
        <f>DF25</f>
        <v>151609.60847248748</v>
      </c>
      <c r="G19" s="4" t="s">
        <v>8</v>
      </c>
      <c r="I19" s="49" t="s">
        <v>53</v>
      </c>
      <c r="J19" s="49"/>
      <c r="K19" s="2">
        <f>D5</f>
        <v>22100</v>
      </c>
      <c r="L19" s="1" t="s">
        <v>8</v>
      </c>
      <c r="T19" s="49" t="s">
        <v>53</v>
      </c>
      <c r="U19" s="49"/>
      <c r="V19" s="2">
        <f>D5</f>
        <v>22100</v>
      </c>
      <c r="W19" s="1" t="s">
        <v>8</v>
      </c>
      <c r="AE19" s="49" t="s">
        <v>53</v>
      </c>
      <c r="AF19" s="49"/>
      <c r="AG19" s="2">
        <f>D5</f>
        <v>22100</v>
      </c>
      <c r="AH19" s="1" t="s">
        <v>8</v>
      </c>
      <c r="AP19" s="49" t="s">
        <v>53</v>
      </c>
      <c r="AQ19" s="49"/>
      <c r="AR19" s="2">
        <f>D5</f>
        <v>22100</v>
      </c>
      <c r="AS19" s="1" t="s">
        <v>8</v>
      </c>
      <c r="BA19" s="49" t="s">
        <v>53</v>
      </c>
      <c r="BB19" s="49"/>
      <c r="BC19" s="2">
        <f>D5</f>
        <v>22100</v>
      </c>
      <c r="BD19" s="1" t="s">
        <v>8</v>
      </c>
      <c r="BL19" s="49" t="s">
        <v>53</v>
      </c>
      <c r="BM19" s="49"/>
      <c r="BN19" s="2">
        <f>D5</f>
        <v>22100</v>
      </c>
      <c r="BO19" s="1" t="s">
        <v>8</v>
      </c>
      <c r="BW19" s="49" t="s">
        <v>53</v>
      </c>
      <c r="BX19" s="49"/>
      <c r="BY19" s="2">
        <f>D5</f>
        <v>22100</v>
      </c>
      <c r="BZ19" s="1" t="s">
        <v>8</v>
      </c>
      <c r="CH19" s="49" t="s">
        <v>53</v>
      </c>
      <c r="CI19" s="49"/>
      <c r="CJ19" s="2">
        <f>D5</f>
        <v>22100</v>
      </c>
      <c r="CK19" s="1" t="s">
        <v>8</v>
      </c>
      <c r="CS19" s="49" t="s">
        <v>53</v>
      </c>
      <c r="CT19" s="49"/>
      <c r="CU19" s="2">
        <f>D5</f>
        <v>22100</v>
      </c>
      <c r="CV19" s="1" t="s">
        <v>8</v>
      </c>
      <c r="DD19" s="49" t="s">
        <v>53</v>
      </c>
      <c r="DE19" s="49"/>
      <c r="DF19" s="2">
        <f>D5</f>
        <v>22100</v>
      </c>
      <c r="DG19" s="1" t="s">
        <v>8</v>
      </c>
    </row>
    <row r="20" spans="1:111" ht="20.100000000000001" customHeight="1" x14ac:dyDescent="0.2">
      <c r="B20" s="42"/>
      <c r="E20" s="2"/>
      <c r="I20" s="47" t="s">
        <v>54</v>
      </c>
      <c r="J20" s="47"/>
      <c r="K20" s="2">
        <f>D6</f>
        <v>128640</v>
      </c>
      <c r="L20" s="1" t="s">
        <v>8</v>
      </c>
      <c r="T20" s="47" t="s">
        <v>54</v>
      </c>
      <c r="U20" s="47"/>
      <c r="V20" s="2">
        <f>D6</f>
        <v>128640</v>
      </c>
      <c r="W20" s="1" t="s">
        <v>8</v>
      </c>
      <c r="AE20" s="47" t="s">
        <v>54</v>
      </c>
      <c r="AF20" s="47"/>
      <c r="AG20" s="2">
        <f>D6</f>
        <v>128640</v>
      </c>
      <c r="AH20" s="1" t="s">
        <v>8</v>
      </c>
      <c r="AP20" s="47" t="s">
        <v>54</v>
      </c>
      <c r="AQ20" s="47"/>
      <c r="AR20" s="2">
        <f>D6</f>
        <v>128640</v>
      </c>
      <c r="AS20" s="1" t="s">
        <v>8</v>
      </c>
      <c r="BA20" s="47" t="s">
        <v>54</v>
      </c>
      <c r="BB20" s="47"/>
      <c r="BC20" s="2">
        <f>D6</f>
        <v>128640</v>
      </c>
      <c r="BD20" s="1" t="s">
        <v>8</v>
      </c>
      <c r="BL20" s="47" t="s">
        <v>54</v>
      </c>
      <c r="BM20" s="47"/>
      <c r="BN20" s="2">
        <f>D6</f>
        <v>128640</v>
      </c>
      <c r="BO20" s="1" t="s">
        <v>8</v>
      </c>
      <c r="BW20" s="47" t="s">
        <v>54</v>
      </c>
      <c r="BX20" s="47"/>
      <c r="BY20" s="2">
        <f>D6</f>
        <v>128640</v>
      </c>
      <c r="BZ20" s="1" t="s">
        <v>8</v>
      </c>
      <c r="CH20" s="47" t="s">
        <v>54</v>
      </c>
      <c r="CI20" s="47"/>
      <c r="CJ20" s="2">
        <f>D6</f>
        <v>128640</v>
      </c>
      <c r="CK20" s="1" t="s">
        <v>8</v>
      </c>
      <c r="CS20" s="47" t="s">
        <v>54</v>
      </c>
      <c r="CT20" s="47"/>
      <c r="CU20" s="2">
        <f>D6</f>
        <v>128640</v>
      </c>
      <c r="CV20" s="1" t="s">
        <v>8</v>
      </c>
      <c r="DD20" s="47" t="s">
        <v>54</v>
      </c>
      <c r="DE20" s="47"/>
      <c r="DF20" s="2">
        <f>D6</f>
        <v>128640</v>
      </c>
      <c r="DG20" s="1" t="s">
        <v>8</v>
      </c>
    </row>
    <row r="21" spans="1:111" ht="20.100000000000001" customHeight="1" x14ac:dyDescent="0.2">
      <c r="E21" s="33"/>
      <c r="I21" s="49" t="s">
        <v>55</v>
      </c>
      <c r="J21" s="49"/>
      <c r="K21" s="2">
        <f>F5</f>
        <v>22950</v>
      </c>
      <c r="L21" s="1" t="s">
        <v>8</v>
      </c>
      <c r="T21" s="49" t="s">
        <v>55</v>
      </c>
      <c r="U21" s="49"/>
      <c r="V21" s="2">
        <f>F5</f>
        <v>22950</v>
      </c>
      <c r="W21" s="1" t="s">
        <v>8</v>
      </c>
      <c r="AE21" s="49" t="s">
        <v>55</v>
      </c>
      <c r="AF21" s="49"/>
      <c r="AG21" s="2">
        <f>F5</f>
        <v>22950</v>
      </c>
      <c r="AH21" s="1" t="s">
        <v>8</v>
      </c>
      <c r="AP21" s="49" t="s">
        <v>55</v>
      </c>
      <c r="AQ21" s="49"/>
      <c r="AR21" s="2">
        <f>F5</f>
        <v>22950</v>
      </c>
      <c r="AS21" s="1" t="s">
        <v>8</v>
      </c>
      <c r="BA21" s="49" t="s">
        <v>55</v>
      </c>
      <c r="BB21" s="49"/>
      <c r="BC21" s="2">
        <f>F5</f>
        <v>22950</v>
      </c>
      <c r="BD21" s="1" t="s">
        <v>8</v>
      </c>
      <c r="BL21" s="49" t="s">
        <v>55</v>
      </c>
      <c r="BM21" s="49"/>
      <c r="BN21" s="2">
        <f>F5</f>
        <v>22950</v>
      </c>
      <c r="BO21" s="1" t="s">
        <v>8</v>
      </c>
      <c r="BW21" s="49" t="s">
        <v>55</v>
      </c>
      <c r="BX21" s="49"/>
      <c r="BY21" s="2">
        <f>F5</f>
        <v>22950</v>
      </c>
      <c r="BZ21" s="1" t="s">
        <v>8</v>
      </c>
      <c r="CH21" s="49" t="s">
        <v>55</v>
      </c>
      <c r="CI21" s="49"/>
      <c r="CJ21" s="2">
        <f>F5</f>
        <v>22950</v>
      </c>
      <c r="CK21" s="1" t="s">
        <v>8</v>
      </c>
      <c r="CS21" s="49" t="s">
        <v>55</v>
      </c>
      <c r="CT21" s="49"/>
      <c r="CU21" s="2">
        <f>F5</f>
        <v>22950</v>
      </c>
      <c r="CV21" s="1" t="s">
        <v>8</v>
      </c>
      <c r="DD21" s="49" t="s">
        <v>55</v>
      </c>
      <c r="DE21" s="49"/>
      <c r="DF21" s="2">
        <f>F5</f>
        <v>22950</v>
      </c>
      <c r="DG21" s="1" t="s">
        <v>8</v>
      </c>
    </row>
    <row r="22" spans="1:111" ht="20.100000000000001" customHeight="1" x14ac:dyDescent="0.2">
      <c r="B22" s="55" t="s">
        <v>74</v>
      </c>
      <c r="C22" s="55"/>
      <c r="D22" s="55"/>
      <c r="E22" s="55"/>
      <c r="F22" s="55"/>
      <c r="I22" s="47" t="s">
        <v>56</v>
      </c>
      <c r="J22" s="47"/>
      <c r="K22" s="2">
        <f>F6</f>
        <v>133850</v>
      </c>
      <c r="L22" s="1" t="s">
        <v>8</v>
      </c>
      <c r="T22" s="47" t="s">
        <v>56</v>
      </c>
      <c r="U22" s="47"/>
      <c r="V22" s="2">
        <f>F6</f>
        <v>133850</v>
      </c>
      <c r="W22" s="1" t="s">
        <v>8</v>
      </c>
      <c r="AE22" s="47" t="s">
        <v>56</v>
      </c>
      <c r="AF22" s="47"/>
      <c r="AG22" s="2">
        <f>F6</f>
        <v>133850</v>
      </c>
      <c r="AH22" s="1" t="s">
        <v>8</v>
      </c>
      <c r="AP22" s="47" t="s">
        <v>56</v>
      </c>
      <c r="AQ22" s="47"/>
      <c r="AR22" s="2">
        <f>F6</f>
        <v>133850</v>
      </c>
      <c r="AS22" s="1" t="s">
        <v>8</v>
      </c>
      <c r="BA22" s="47" t="s">
        <v>56</v>
      </c>
      <c r="BB22" s="47"/>
      <c r="BC22" s="2">
        <f>F6</f>
        <v>133850</v>
      </c>
      <c r="BD22" s="1" t="s">
        <v>8</v>
      </c>
      <c r="BL22" s="47" t="s">
        <v>56</v>
      </c>
      <c r="BM22" s="47"/>
      <c r="BN22" s="2">
        <f>F6</f>
        <v>133850</v>
      </c>
      <c r="BO22" s="1" t="s">
        <v>8</v>
      </c>
      <c r="BW22" s="47" t="s">
        <v>56</v>
      </c>
      <c r="BX22" s="47"/>
      <c r="BY22" s="2">
        <f>F6</f>
        <v>133850</v>
      </c>
      <c r="BZ22" s="1" t="s">
        <v>8</v>
      </c>
      <c r="CH22" s="47" t="s">
        <v>56</v>
      </c>
      <c r="CI22" s="47"/>
      <c r="CJ22" s="2">
        <f>F6</f>
        <v>133850</v>
      </c>
      <c r="CK22" s="1" t="s">
        <v>8</v>
      </c>
      <c r="CS22" s="47" t="s">
        <v>56</v>
      </c>
      <c r="CT22" s="47"/>
      <c r="CU22" s="2">
        <f>F6</f>
        <v>133850</v>
      </c>
      <c r="CV22" s="1" t="s">
        <v>8</v>
      </c>
      <c r="DD22" s="47" t="s">
        <v>56</v>
      </c>
      <c r="DE22" s="47"/>
      <c r="DF22" s="2">
        <f>F6</f>
        <v>133850</v>
      </c>
      <c r="DG22" s="1" t="s">
        <v>8</v>
      </c>
    </row>
    <row r="23" spans="1:111" ht="20.100000000000001" customHeight="1" x14ac:dyDescent="0.2">
      <c r="I23" s="47" t="s">
        <v>57</v>
      </c>
      <c r="J23" s="47"/>
      <c r="K23" s="2">
        <f>K9*K9/K2/K2*K20+K19</f>
        <v>22100</v>
      </c>
      <c r="L23" s="1" t="s">
        <v>8</v>
      </c>
      <c r="T23" s="47" t="s">
        <v>57</v>
      </c>
      <c r="U23" s="47"/>
      <c r="V23" s="2">
        <f>V9*V9/V2/V2*V20+V19</f>
        <v>22857.483882473123</v>
      </c>
      <c r="W23" s="1" t="s">
        <v>8</v>
      </c>
      <c r="AE23" s="47" t="s">
        <v>57</v>
      </c>
      <c r="AF23" s="47"/>
      <c r="AG23" s="2">
        <f>AG9*AG9/AG2/AG2*AG20+AG19</f>
        <v>25129.935529892493</v>
      </c>
      <c r="AH23" s="1" t="s">
        <v>8</v>
      </c>
      <c r="AP23" s="47" t="s">
        <v>57</v>
      </c>
      <c r="AQ23" s="47"/>
      <c r="AR23" s="2">
        <f>AR9*AR9/AR2/AR2*AR20+AR19</f>
        <v>28917.354942258113</v>
      </c>
      <c r="AS23" s="1" t="s">
        <v>8</v>
      </c>
      <c r="BA23" s="47" t="s">
        <v>57</v>
      </c>
      <c r="BB23" s="47"/>
      <c r="BC23" s="2">
        <f>BC9*BC9/BC2/BC2*BC20+BC19</f>
        <v>34219.742119569979</v>
      </c>
      <c r="BD23" s="1" t="s">
        <v>8</v>
      </c>
      <c r="BL23" s="47" t="s">
        <v>57</v>
      </c>
      <c r="BM23" s="47"/>
      <c r="BN23" s="2">
        <f>BN9*BN9/BN2/BN2*BN20+BN19</f>
        <v>41037.097061828099</v>
      </c>
      <c r="BO23" s="1" t="s">
        <v>8</v>
      </c>
      <c r="BW23" s="47" t="s">
        <v>57</v>
      </c>
      <c r="BX23" s="47"/>
      <c r="BY23" s="2">
        <f>BY9*BY9/BY2/BY2*BY20+BY19</f>
        <v>49369.419769032458</v>
      </c>
      <c r="BZ23" s="1" t="s">
        <v>8</v>
      </c>
      <c r="CH23" s="47" t="s">
        <v>57</v>
      </c>
      <c r="CI23" s="47"/>
      <c r="CJ23" s="2">
        <f>CJ9*CJ9/CJ2/CJ2*CJ20+CJ19</f>
        <v>59216.710241183071</v>
      </c>
      <c r="CK23" s="1" t="s">
        <v>8</v>
      </c>
      <c r="CS23" s="47" t="s">
        <v>57</v>
      </c>
      <c r="CT23" s="47"/>
      <c r="CU23" s="2">
        <f>CU9*CU9/CU2/CU2*CU20+CU19</f>
        <v>70578.968478279916</v>
      </c>
      <c r="CV23" s="1" t="s">
        <v>8</v>
      </c>
      <c r="DD23" s="47" t="s">
        <v>57</v>
      </c>
      <c r="DE23" s="47"/>
      <c r="DF23" s="2">
        <f>DF9*DF9/DF2/DF2*DF20+DF19</f>
        <v>83456.194480323029</v>
      </c>
      <c r="DG23" s="1" t="s">
        <v>8</v>
      </c>
    </row>
    <row r="24" spans="1:111" ht="20.100000000000001" customHeight="1" x14ac:dyDescent="0.2">
      <c r="I24" s="47" t="s">
        <v>58</v>
      </c>
      <c r="J24" s="47"/>
      <c r="K24" s="2">
        <f>K11*K11/K4/K4*K22+K21</f>
        <v>22950</v>
      </c>
      <c r="L24" s="1" t="s">
        <v>8</v>
      </c>
      <c r="T24" s="47" t="s">
        <v>58</v>
      </c>
      <c r="U24" s="47"/>
      <c r="V24" s="2">
        <f>V11*V11/V4/V4*V22+V21</f>
        <v>23508.066839409439</v>
      </c>
      <c r="W24" s="1" t="s">
        <v>8</v>
      </c>
      <c r="AE24" s="47" t="s">
        <v>58</v>
      </c>
      <c r="AF24" s="47"/>
      <c r="AG24" s="2">
        <f>AG11*AG11/AG4/AG4*AG22+AG21</f>
        <v>25182.267357637749</v>
      </c>
      <c r="AH24" s="1" t="s">
        <v>8</v>
      </c>
      <c r="AP24" s="47" t="s">
        <v>58</v>
      </c>
      <c r="AQ24" s="47"/>
      <c r="AR24" s="2">
        <f>AR11*AR11/AR4/AR4*AR22+AR21</f>
        <v>27972.601554684941</v>
      </c>
      <c r="AS24" s="1" t="s">
        <v>8</v>
      </c>
      <c r="BA24" s="47" t="s">
        <v>58</v>
      </c>
      <c r="BB24" s="47"/>
      <c r="BC24" s="2">
        <f>BC11*BC11/BC4/BC4*BC22+BC21</f>
        <v>31879.069430551004</v>
      </c>
      <c r="BD24" s="1" t="s">
        <v>8</v>
      </c>
      <c r="BL24" s="47" t="s">
        <v>58</v>
      </c>
      <c r="BM24" s="47"/>
      <c r="BN24" s="2">
        <f>BN11*BN11/BN4/BN4*BN22+BN21</f>
        <v>36901.670985235949</v>
      </c>
      <c r="BO24" s="1" t="s">
        <v>8</v>
      </c>
      <c r="BW24" s="47" t="s">
        <v>58</v>
      </c>
      <c r="BX24" s="47"/>
      <c r="BY24" s="2">
        <f>BY11*BY11/BY4/BY4*BY22+BY21</f>
        <v>43040.406218739765</v>
      </c>
      <c r="BZ24" s="1" t="s">
        <v>8</v>
      </c>
      <c r="CH24" s="47" t="s">
        <v>58</v>
      </c>
      <c r="CI24" s="47"/>
      <c r="CJ24" s="2">
        <f>CJ11*CJ11/CJ4/CJ4*CJ22+CJ21</f>
        <v>50295.275131062459</v>
      </c>
      <c r="CK24" s="1" t="s">
        <v>8</v>
      </c>
      <c r="CS24" s="47" t="s">
        <v>58</v>
      </c>
      <c r="CT24" s="47"/>
      <c r="CU24" s="2">
        <f>CU11*CU11/CU4/CU4*CU22+CU21</f>
        <v>58666.277722204017</v>
      </c>
      <c r="CV24" s="1" t="s">
        <v>8</v>
      </c>
      <c r="DD24" s="47" t="s">
        <v>58</v>
      </c>
      <c r="DE24" s="47"/>
      <c r="DF24" s="2">
        <f>DF11*DF11/DF4/DF4*DF22+DF21</f>
        <v>68153.413992164467</v>
      </c>
      <c r="DG24" s="1" t="s">
        <v>8</v>
      </c>
    </row>
    <row r="25" spans="1:111" ht="20.100000000000001" customHeight="1" x14ac:dyDescent="0.2">
      <c r="K25" s="2">
        <f>K23+K24</f>
        <v>45050</v>
      </c>
      <c r="L25" s="1" t="s">
        <v>8</v>
      </c>
      <c r="V25" s="2">
        <f>V23+V24</f>
        <v>46365.550721882566</v>
      </c>
      <c r="W25" s="1" t="s">
        <v>8</v>
      </c>
      <c r="AG25" s="2">
        <f>AG23+AG24</f>
        <v>50312.202887530242</v>
      </c>
      <c r="AH25" s="1" t="s">
        <v>8</v>
      </c>
      <c r="AR25" s="2">
        <f>AR23+AR24</f>
        <v>56889.95649694305</v>
      </c>
      <c r="AS25" s="1" t="s">
        <v>8</v>
      </c>
      <c r="BC25" s="2">
        <f>BC23+BC24</f>
        <v>66098.811550120983</v>
      </c>
      <c r="BD25" s="1" t="s">
        <v>8</v>
      </c>
      <c r="BN25" s="2">
        <f>BN23+BN24</f>
        <v>77938.768047064048</v>
      </c>
      <c r="BO25" s="1" t="s">
        <v>8</v>
      </c>
      <c r="BY25" s="2">
        <f>BY23+BY24</f>
        <v>92409.82598777223</v>
      </c>
      <c r="BZ25" s="1" t="s">
        <v>8</v>
      </c>
      <c r="CJ25" s="2">
        <f>CJ23+CJ24</f>
        <v>109511.98537224553</v>
      </c>
      <c r="CK25" s="1" t="s">
        <v>8</v>
      </c>
      <c r="CU25" s="2">
        <f>CU23+CU24</f>
        <v>129245.24620048393</v>
      </c>
      <c r="CV25" s="1" t="s">
        <v>8</v>
      </c>
      <c r="DF25" s="2">
        <f>DF23+DF24</f>
        <v>151609.60847248748</v>
      </c>
      <c r="DG25" s="1" t="s">
        <v>8</v>
      </c>
    </row>
    <row r="27" spans="1:111" ht="20.100000000000001" customHeight="1" x14ac:dyDescent="0.2">
      <c r="I27" s="47" t="s">
        <v>59</v>
      </c>
      <c r="J27" s="47"/>
      <c r="K27" s="1">
        <f>IF(K10&gt;100,1,0)</f>
        <v>0</v>
      </c>
      <c r="T27" s="47" t="s">
        <v>59</v>
      </c>
      <c r="U27" s="47"/>
      <c r="V27" s="1">
        <f>IF(V10&gt;100,1,0)</f>
        <v>0</v>
      </c>
      <c r="AE27" s="47" t="s">
        <v>59</v>
      </c>
      <c r="AF27" s="47"/>
      <c r="AG27" s="1">
        <f>IF(AG10&gt;100,1,0)</f>
        <v>0</v>
      </c>
      <c r="AP27" s="47" t="s">
        <v>59</v>
      </c>
      <c r="AQ27" s="47"/>
      <c r="AR27" s="1">
        <f>IF(AR10&gt;100,1,0)</f>
        <v>0</v>
      </c>
      <c r="BA27" s="47" t="s">
        <v>59</v>
      </c>
      <c r="BB27" s="47"/>
      <c r="BC27" s="1">
        <f>IF(BC10&gt;100,1,0)</f>
        <v>0</v>
      </c>
      <c r="BL27" s="47" t="s">
        <v>59</v>
      </c>
      <c r="BM27" s="47"/>
      <c r="BN27" s="1">
        <f>IF(BN10&gt;100,1,0)</f>
        <v>0</v>
      </c>
      <c r="BW27" s="47" t="s">
        <v>59</v>
      </c>
      <c r="BX27" s="47"/>
      <c r="BY27" s="1">
        <f>IF(BY10&gt;100,1,0)</f>
        <v>0</v>
      </c>
      <c r="CH27" s="47" t="s">
        <v>59</v>
      </c>
      <c r="CI27" s="47"/>
      <c r="CJ27" s="1">
        <f>IF(CJ10&gt;100,1,0)</f>
        <v>0</v>
      </c>
      <c r="CS27" s="47" t="s">
        <v>59</v>
      </c>
      <c r="CT27" s="47"/>
      <c r="CU27" s="1">
        <f>IF(CU10&gt;100,1,0)</f>
        <v>0</v>
      </c>
      <c r="DD27" s="47" t="s">
        <v>59</v>
      </c>
      <c r="DE27" s="47"/>
      <c r="DF27" s="1">
        <f>IF(DF10&gt;100,1,0)</f>
        <v>0</v>
      </c>
    </row>
    <row r="28" spans="1:111" ht="20.100000000000001" customHeight="1" x14ac:dyDescent="0.2">
      <c r="I28" s="47" t="s">
        <v>59</v>
      </c>
      <c r="J28" s="47"/>
      <c r="K28" s="1">
        <f>IF(K12&gt;100,1,0)</f>
        <v>0</v>
      </c>
      <c r="T28" s="47" t="s">
        <v>59</v>
      </c>
      <c r="U28" s="47"/>
      <c r="V28" s="1">
        <f>IF(V12&gt;100,1,0)</f>
        <v>0</v>
      </c>
      <c r="AE28" s="47" t="s">
        <v>59</v>
      </c>
      <c r="AF28" s="47"/>
      <c r="AG28" s="1">
        <f>IF(AG12&gt;100,1,0)</f>
        <v>0</v>
      </c>
      <c r="AP28" s="47" t="s">
        <v>59</v>
      </c>
      <c r="AQ28" s="47"/>
      <c r="AR28" s="1">
        <f>IF(AR12&gt;100,1,0)</f>
        <v>0</v>
      </c>
      <c r="BA28" s="47" t="s">
        <v>59</v>
      </c>
      <c r="BB28" s="47"/>
      <c r="BC28" s="1">
        <f>IF(BC12&gt;100,1,0)</f>
        <v>0</v>
      </c>
      <c r="BL28" s="47" t="s">
        <v>59</v>
      </c>
      <c r="BM28" s="47"/>
      <c r="BN28" s="1">
        <f>IF(BN12&gt;100,1,0)</f>
        <v>0</v>
      </c>
      <c r="BW28" s="47" t="s">
        <v>59</v>
      </c>
      <c r="BX28" s="47"/>
      <c r="BY28" s="1">
        <f>IF(BY12&gt;100,1,0)</f>
        <v>0</v>
      </c>
      <c r="CH28" s="47" t="s">
        <v>59</v>
      </c>
      <c r="CI28" s="47"/>
      <c r="CJ28" s="1">
        <f>IF(CJ12&gt;100,1,0)</f>
        <v>0</v>
      </c>
      <c r="CS28" s="47" t="s">
        <v>59</v>
      </c>
      <c r="CT28" s="47"/>
      <c r="CU28" s="1">
        <f>IF(CU12&gt;100,1,0)</f>
        <v>0</v>
      </c>
      <c r="DD28" s="47" t="s">
        <v>59</v>
      </c>
      <c r="DE28" s="47"/>
      <c r="DF28" s="1">
        <f>IF(DF12&gt;100,1,0)</f>
        <v>0</v>
      </c>
    </row>
    <row r="29" spans="1:111" ht="20.100000000000001" customHeight="1" x14ac:dyDescent="0.2">
      <c r="I29" s="47" t="s">
        <v>60</v>
      </c>
      <c r="J29" s="47"/>
      <c r="K29" s="1">
        <f>SUM(K27:K28)</f>
        <v>0</v>
      </c>
      <c r="T29" s="47" t="s">
        <v>60</v>
      </c>
      <c r="U29" s="47"/>
      <c r="V29" s="1">
        <f>SUM(V27:V28)</f>
        <v>0</v>
      </c>
      <c r="AE29" s="47" t="s">
        <v>60</v>
      </c>
      <c r="AF29" s="47"/>
      <c r="AG29" s="1">
        <f>SUM(AG27:AG28)</f>
        <v>0</v>
      </c>
      <c r="AP29" s="47" t="s">
        <v>60</v>
      </c>
      <c r="AQ29" s="47"/>
      <c r="AR29" s="1">
        <f>SUM(AR27:AR28)</f>
        <v>0</v>
      </c>
      <c r="BA29" s="47" t="s">
        <v>60</v>
      </c>
      <c r="BB29" s="47"/>
      <c r="BC29" s="1">
        <f>SUM(BC27:BC28)</f>
        <v>0</v>
      </c>
      <c r="BL29" s="47" t="s">
        <v>60</v>
      </c>
      <c r="BM29" s="47"/>
      <c r="BN29" s="1">
        <f>SUM(BN27:BN28)</f>
        <v>0</v>
      </c>
      <c r="BW29" s="47" t="s">
        <v>60</v>
      </c>
      <c r="BX29" s="47"/>
      <c r="BY29" s="1">
        <f>SUM(BY27:BY28)</f>
        <v>0</v>
      </c>
      <c r="CH29" s="47" t="s">
        <v>60</v>
      </c>
      <c r="CI29" s="47"/>
      <c r="CJ29" s="1">
        <f>SUM(CJ27:CJ28)</f>
        <v>0</v>
      </c>
      <c r="CS29" s="47" t="s">
        <v>60</v>
      </c>
      <c r="CT29" s="47"/>
      <c r="CU29" s="1">
        <f>SUM(CU27:CU28)</f>
        <v>0</v>
      </c>
      <c r="DD29" s="47" t="s">
        <v>60</v>
      </c>
      <c r="DE29" s="47"/>
      <c r="DF29" s="1">
        <f>SUM(DF27:DF28)</f>
        <v>0</v>
      </c>
    </row>
  </sheetData>
  <sheetProtection password="CD9A" sheet="1" objects="1" scenarios="1" selectLockedCells="1"/>
  <mergeCells count="112">
    <mergeCell ref="DD29:DE29"/>
    <mergeCell ref="DD1:DG1"/>
    <mergeCell ref="DD19:DE19"/>
    <mergeCell ref="DD20:DE20"/>
    <mergeCell ref="DD21:DE21"/>
    <mergeCell ref="DD22:DE22"/>
    <mergeCell ref="DD23:DE23"/>
    <mergeCell ref="DD24:DE24"/>
    <mergeCell ref="DD27:DE27"/>
    <mergeCell ref="DD28:DE28"/>
    <mergeCell ref="AE24:AF24"/>
    <mergeCell ref="AE27:AF27"/>
    <mergeCell ref="AE1:AH1"/>
    <mergeCell ref="AE19:AF19"/>
    <mergeCell ref="AE20:AF20"/>
    <mergeCell ref="BL23:BM23"/>
    <mergeCell ref="BL24:BM24"/>
    <mergeCell ref="BL27:BM27"/>
    <mergeCell ref="BL28:BM28"/>
    <mergeCell ref="BL1:BO1"/>
    <mergeCell ref="BL19:BM19"/>
    <mergeCell ref="BL20:BM20"/>
    <mergeCell ref="BL21:BM21"/>
    <mergeCell ref="BL22:BM22"/>
    <mergeCell ref="A5:C5"/>
    <mergeCell ref="T27:U27"/>
    <mergeCell ref="I27:J27"/>
    <mergeCell ref="A1:G1"/>
    <mergeCell ref="D2:E2"/>
    <mergeCell ref="F2:G2"/>
    <mergeCell ref="A3:C3"/>
    <mergeCell ref="A4:C4"/>
    <mergeCell ref="A2:C2"/>
    <mergeCell ref="I1:L1"/>
    <mergeCell ref="I19:J19"/>
    <mergeCell ref="I20:J20"/>
    <mergeCell ref="I28:J28"/>
    <mergeCell ref="I29:J29"/>
    <mergeCell ref="A6:C6"/>
    <mergeCell ref="I21:J21"/>
    <mergeCell ref="I22:J22"/>
    <mergeCell ref="I23:J23"/>
    <mergeCell ref="I24:J24"/>
    <mergeCell ref="D8:G8"/>
    <mergeCell ref="A8:A9"/>
    <mergeCell ref="B8:C9"/>
    <mergeCell ref="B22:F22"/>
    <mergeCell ref="T28:U28"/>
    <mergeCell ref="T29:U29"/>
    <mergeCell ref="AP1:AS1"/>
    <mergeCell ref="AP19:AQ19"/>
    <mergeCell ref="AP20:AQ20"/>
    <mergeCell ref="AP21:AQ21"/>
    <mergeCell ref="AP22:AQ22"/>
    <mergeCell ref="AP23:AQ23"/>
    <mergeCell ref="AP24:AQ24"/>
    <mergeCell ref="AP27:AQ27"/>
    <mergeCell ref="AP28:AQ28"/>
    <mergeCell ref="AP29:AQ29"/>
    <mergeCell ref="T21:U21"/>
    <mergeCell ref="T22:U22"/>
    <mergeCell ref="T23:U23"/>
    <mergeCell ref="T24:U24"/>
    <mergeCell ref="T1:W1"/>
    <mergeCell ref="T19:U19"/>
    <mergeCell ref="T20:U20"/>
    <mergeCell ref="AE28:AF28"/>
    <mergeCell ref="AE29:AF29"/>
    <mergeCell ref="AE21:AF21"/>
    <mergeCell ref="AE22:AF22"/>
    <mergeCell ref="AE23:AF23"/>
    <mergeCell ref="BA29:BB29"/>
    <mergeCell ref="BW1:BZ1"/>
    <mergeCell ref="BW19:BX19"/>
    <mergeCell ref="BW20:BX20"/>
    <mergeCell ref="BW21:BX21"/>
    <mergeCell ref="BW22:BX22"/>
    <mergeCell ref="BW23:BX23"/>
    <mergeCell ref="BW24:BX24"/>
    <mergeCell ref="BW27:BX27"/>
    <mergeCell ref="BW28:BX28"/>
    <mergeCell ref="BW29:BX29"/>
    <mergeCell ref="BA1:BD1"/>
    <mergeCell ref="BA19:BB19"/>
    <mergeCell ref="BA20:BB20"/>
    <mergeCell ref="BA21:BB21"/>
    <mergeCell ref="BA22:BB22"/>
    <mergeCell ref="BA23:BB23"/>
    <mergeCell ref="BA24:BB24"/>
    <mergeCell ref="BA27:BB27"/>
    <mergeCell ref="BA28:BB28"/>
    <mergeCell ref="BL29:BM29"/>
    <mergeCell ref="CH29:CI29"/>
    <mergeCell ref="CH1:CK1"/>
    <mergeCell ref="CH19:CI19"/>
    <mergeCell ref="CH20:CI20"/>
    <mergeCell ref="CH21:CI21"/>
    <mergeCell ref="CH22:CI22"/>
    <mergeCell ref="CS1:CV1"/>
    <mergeCell ref="CH23:CI23"/>
    <mergeCell ref="CH24:CI24"/>
    <mergeCell ref="CH27:CI27"/>
    <mergeCell ref="CH28:CI28"/>
    <mergeCell ref="CS19:CT19"/>
    <mergeCell ref="CS20:CT20"/>
    <mergeCell ref="CS21:CT21"/>
    <mergeCell ref="CS22:CT22"/>
    <mergeCell ref="CS23:CT23"/>
    <mergeCell ref="CS24:CT24"/>
    <mergeCell ref="CS27:CT27"/>
    <mergeCell ref="CS28:CT28"/>
    <mergeCell ref="CS29:CT29"/>
  </mergeCells>
  <conditionalFormatting sqref="K12">
    <cfRule type="cellIs" dxfId="102" priority="131" operator="greaterThan">
      <formula>100</formula>
    </cfRule>
    <cfRule type="cellIs" dxfId="101" priority="133" operator="greaterThan">
      <formula>100</formula>
    </cfRule>
  </conditionalFormatting>
  <conditionalFormatting sqref="K10">
    <cfRule type="cellIs" dxfId="100" priority="132" operator="greaterThan">
      <formula>100</formula>
    </cfRule>
  </conditionalFormatting>
  <conditionalFormatting sqref="E10">
    <cfRule type="cellIs" dxfId="99" priority="130" operator="greaterThan">
      <formula>$F$5+$F$6</formula>
    </cfRule>
  </conditionalFormatting>
  <conditionalFormatting sqref="D10">
    <cfRule type="cellIs" dxfId="98" priority="129" operator="greaterThan">
      <formula>$D$5+$D$6</formula>
    </cfRule>
  </conditionalFormatting>
  <conditionalFormatting sqref="F10">
    <cfRule type="expression" dxfId="97" priority="126">
      <formula>$K$29&gt;0</formula>
    </cfRule>
    <cfRule type="cellIs" dxfId="96" priority="128" operator="greaterThan">
      <formula>$K$29&gt;0</formula>
    </cfRule>
  </conditionalFormatting>
  <conditionalFormatting sqref="K29">
    <cfRule type="cellIs" dxfId="95" priority="127" operator="greaterThan">
      <formula>0</formula>
    </cfRule>
  </conditionalFormatting>
  <conditionalFormatting sqref="V12">
    <cfRule type="cellIs" dxfId="94" priority="115" operator="greaterThan">
      <formula>100</formula>
    </cfRule>
    <cfRule type="cellIs" dxfId="93" priority="117" operator="greaterThan">
      <formula>100</formula>
    </cfRule>
  </conditionalFormatting>
  <conditionalFormatting sqref="V10">
    <cfRule type="cellIs" dxfId="92" priority="116" operator="greaterThan">
      <formula>100</formula>
    </cfRule>
  </conditionalFormatting>
  <conditionalFormatting sqref="V29">
    <cfRule type="cellIs" dxfId="91" priority="114" operator="greaterThan">
      <formula>0</formula>
    </cfRule>
  </conditionalFormatting>
  <conditionalFormatting sqref="D11">
    <cfRule type="cellIs" dxfId="90" priority="113" operator="greaterThan">
      <formula>$D$5+$D$6</formula>
    </cfRule>
  </conditionalFormatting>
  <conditionalFormatting sqref="E11">
    <cfRule type="cellIs" dxfId="89" priority="112" operator="greaterThan">
      <formula>$F$5+$F$6</formula>
    </cfRule>
  </conditionalFormatting>
  <conditionalFormatting sqref="K25">
    <cfRule type="expression" dxfId="88" priority="108">
      <formula>$K$29&gt;0</formula>
    </cfRule>
  </conditionalFormatting>
  <conditionalFormatting sqref="V25">
    <cfRule type="expression" dxfId="87" priority="107">
      <formula>$V$29&gt;0</formula>
    </cfRule>
  </conditionalFormatting>
  <conditionalFormatting sqref="F11">
    <cfRule type="expression" dxfId="86" priority="106">
      <formula>$V$29&gt;0</formula>
    </cfRule>
  </conditionalFormatting>
  <conditionalFormatting sqref="AG12">
    <cfRule type="cellIs" dxfId="85" priority="103" operator="greaterThan">
      <formula>100</formula>
    </cfRule>
    <cfRule type="cellIs" dxfId="84" priority="105" operator="greaterThan">
      <formula>100</formula>
    </cfRule>
  </conditionalFormatting>
  <conditionalFormatting sqref="AG10">
    <cfRule type="cellIs" dxfId="83" priority="104" operator="greaterThan">
      <formula>100</formula>
    </cfRule>
  </conditionalFormatting>
  <conditionalFormatting sqref="AG29">
    <cfRule type="cellIs" dxfId="82" priority="98" operator="greaterThan">
      <formula>0</formula>
    </cfRule>
    <cfRule type="cellIs" dxfId="81" priority="102" operator="greaterThan">
      <formula>0</formula>
    </cfRule>
  </conditionalFormatting>
  <conditionalFormatting sqref="D12">
    <cfRule type="cellIs" dxfId="80" priority="100" operator="greaterThan">
      <formula>$D$5+$D$6</formula>
    </cfRule>
  </conditionalFormatting>
  <conditionalFormatting sqref="E12">
    <cfRule type="cellIs" dxfId="79" priority="99" operator="greaterThan">
      <formula>$F$5+$F$6</formula>
    </cfRule>
  </conditionalFormatting>
  <conditionalFormatting sqref="F12">
    <cfRule type="expression" dxfId="78" priority="97">
      <formula>$AG$29&gt;0</formula>
    </cfRule>
  </conditionalFormatting>
  <conditionalFormatting sqref="AR12">
    <cfRule type="cellIs" dxfId="77" priority="94" operator="greaterThan">
      <formula>100</formula>
    </cfRule>
    <cfRule type="cellIs" dxfId="76" priority="96" operator="greaterThan">
      <formula>100</formula>
    </cfRule>
  </conditionalFormatting>
  <conditionalFormatting sqref="AR10">
    <cfRule type="cellIs" dxfId="75" priority="95" operator="greaterThan">
      <formula>100</formula>
    </cfRule>
  </conditionalFormatting>
  <conditionalFormatting sqref="AR29">
    <cfRule type="cellIs" dxfId="74" priority="74" operator="greaterThan">
      <formula>0</formula>
    </cfRule>
    <cfRule type="cellIs" dxfId="73" priority="92" operator="greaterThan">
      <formula>0</formula>
    </cfRule>
    <cfRule type="cellIs" dxfId="72" priority="93" operator="greaterThan">
      <formula>0</formula>
    </cfRule>
  </conditionalFormatting>
  <conditionalFormatting sqref="AR25">
    <cfRule type="expression" dxfId="71" priority="87">
      <formula>$AR$29&gt;0</formula>
    </cfRule>
    <cfRule type="expression" priority="88">
      <formula>$AR$29&gt;0</formula>
    </cfRule>
    <cfRule type="cellIs" dxfId="70" priority="89" operator="greaterThan">
      <formula>$AR$29&gt;0</formula>
    </cfRule>
    <cfRule type="cellIs" dxfId="69" priority="91" operator="greaterThan">
      <formula>$AR$29&gt;0</formula>
    </cfRule>
  </conditionalFormatting>
  <conditionalFormatting sqref="F13">
    <cfRule type="expression" dxfId="68" priority="86">
      <formula>$AR$29&gt;0</formula>
    </cfRule>
    <cfRule type="cellIs" dxfId="67" priority="90" operator="greaterThan">
      <formula>$AG$29&gt;0</formula>
    </cfRule>
  </conditionalFormatting>
  <conditionalFormatting sqref="E13">
    <cfRule type="cellIs" dxfId="66" priority="85" operator="greaterThan">
      <formula>$F$5+$F$6</formula>
    </cfRule>
  </conditionalFormatting>
  <conditionalFormatting sqref="D13">
    <cfRule type="cellIs" dxfId="65" priority="84" operator="greaterThan">
      <formula>$D$5+$D$6</formula>
    </cfRule>
  </conditionalFormatting>
  <conditionalFormatting sqref="BC12">
    <cfRule type="cellIs" dxfId="64" priority="81" operator="greaterThan">
      <formula>100</formula>
    </cfRule>
    <cfRule type="cellIs" dxfId="63" priority="83" operator="greaterThan">
      <formula>100</formula>
    </cfRule>
  </conditionalFormatting>
  <conditionalFormatting sqref="BC10">
    <cfRule type="cellIs" dxfId="62" priority="82" operator="greaterThan">
      <formula>100</formula>
    </cfRule>
  </conditionalFormatting>
  <conditionalFormatting sqref="BC29">
    <cfRule type="cellIs" dxfId="61" priority="79" operator="greaterThan">
      <formula>0</formula>
    </cfRule>
    <cfRule type="cellIs" dxfId="60" priority="80" operator="greaterThan">
      <formula>0</formula>
    </cfRule>
  </conditionalFormatting>
  <conditionalFormatting sqref="BC25">
    <cfRule type="expression" dxfId="59" priority="61">
      <formula>$BC$29&gt;0</formula>
    </cfRule>
    <cfRule type="expression" dxfId="58" priority="75">
      <formula>$AR$29&gt;0</formula>
    </cfRule>
    <cfRule type="expression" priority="76">
      <formula>$AR$29&gt;0</formula>
    </cfRule>
    <cfRule type="cellIs" dxfId="57" priority="77" operator="greaterThan">
      <formula>$AR$29&gt;0</formula>
    </cfRule>
    <cfRule type="cellIs" dxfId="56" priority="78" operator="greaterThan">
      <formula>$AR$29&gt;0</formula>
    </cfRule>
  </conditionalFormatting>
  <conditionalFormatting sqref="F14">
    <cfRule type="expression" dxfId="55" priority="73">
      <formula>$BC$29&gt;0</formula>
    </cfRule>
  </conditionalFormatting>
  <conditionalFormatting sqref="D14">
    <cfRule type="cellIs" dxfId="54" priority="72" operator="greaterThan">
      <formula>$D$5+$D$6</formula>
    </cfRule>
  </conditionalFormatting>
  <conditionalFormatting sqref="E14">
    <cfRule type="cellIs" dxfId="53" priority="71" operator="greaterThan">
      <formula>$F$5+$F$6</formula>
    </cfRule>
  </conditionalFormatting>
  <conditionalFormatting sqref="BN12">
    <cfRule type="cellIs" dxfId="52" priority="68" operator="greaterThan">
      <formula>100</formula>
    </cfRule>
    <cfRule type="cellIs" dxfId="51" priority="70" operator="greaterThan">
      <formula>100</formula>
    </cfRule>
  </conditionalFormatting>
  <conditionalFormatting sqref="BN10">
    <cfRule type="cellIs" dxfId="50" priority="69" operator="greaterThan">
      <formula>100</formula>
    </cfRule>
  </conditionalFormatting>
  <conditionalFormatting sqref="BN29">
    <cfRule type="cellIs" dxfId="49" priority="66" operator="greaterThan">
      <formula>0</formula>
    </cfRule>
    <cfRule type="cellIs" dxfId="48" priority="67" operator="greaterThan">
      <formula>0</formula>
    </cfRule>
  </conditionalFormatting>
  <conditionalFormatting sqref="BN25">
    <cfRule type="expression" dxfId="47" priority="58">
      <formula>$BN$29&gt;0</formula>
    </cfRule>
    <cfRule type="expression" dxfId="46" priority="62">
      <formula>$AR$29&gt;0</formula>
    </cfRule>
    <cfRule type="expression" priority="63">
      <formula>$AR$29&gt;0</formula>
    </cfRule>
    <cfRule type="cellIs" dxfId="45" priority="64" operator="greaterThan">
      <formula>$AR$29&gt;0</formula>
    </cfRule>
    <cfRule type="cellIs" dxfId="44" priority="65" operator="greaterThan">
      <formula>$AR$29&gt;0</formula>
    </cfRule>
  </conditionalFormatting>
  <conditionalFormatting sqref="F15">
    <cfRule type="expression" dxfId="43" priority="57">
      <formula>$BN$29&gt;0</formula>
    </cfRule>
    <cfRule type="expression" dxfId="42" priority="59">
      <formula>$BC$29&gt;0</formula>
    </cfRule>
    <cfRule type="expression" priority="60">
      <formula>$BC$29&gt;0</formula>
    </cfRule>
  </conditionalFormatting>
  <conditionalFormatting sqref="D15">
    <cfRule type="cellIs" dxfId="41" priority="56" operator="greaterThan">
      <formula>$D$5+$D$6</formula>
    </cfRule>
  </conditionalFormatting>
  <conditionalFormatting sqref="E15">
    <cfRule type="cellIs" dxfId="40" priority="53" operator="greaterThan">
      <formula>$F$5+$F$6</formula>
    </cfRule>
    <cfRule type="cellIs" dxfId="39" priority="54" operator="greaterThan">
      <formula>$F$5+$F$6&gt;0</formula>
    </cfRule>
    <cfRule type="cellIs" dxfId="38" priority="55" operator="greaterThan">
      <formula>$F$5+$F$6&gt;0</formula>
    </cfRule>
  </conditionalFormatting>
  <conditionalFormatting sqref="BY12">
    <cfRule type="cellIs" dxfId="37" priority="50" operator="greaterThan">
      <formula>100</formula>
    </cfRule>
    <cfRule type="cellIs" dxfId="36" priority="52" operator="greaterThan">
      <formula>100</formula>
    </cfRule>
  </conditionalFormatting>
  <conditionalFormatting sqref="BY10">
    <cfRule type="cellIs" dxfId="35" priority="51" operator="greaterThan">
      <formula>100</formula>
    </cfRule>
  </conditionalFormatting>
  <conditionalFormatting sqref="BY29">
    <cfRule type="cellIs" dxfId="34" priority="48" operator="greaterThan">
      <formula>0</formula>
    </cfRule>
    <cfRule type="cellIs" dxfId="33" priority="49" operator="greaterThan">
      <formula>0</formula>
    </cfRule>
  </conditionalFormatting>
  <conditionalFormatting sqref="BY25">
    <cfRule type="expression" dxfId="32" priority="40">
      <formula>$BY$29&gt;0</formula>
    </cfRule>
  </conditionalFormatting>
  <conditionalFormatting sqref="F16">
    <cfRule type="expression" dxfId="31" priority="38">
      <formula>$BY$29&gt;0</formula>
    </cfRule>
    <cfRule type="expression" priority="39">
      <formula>$BY$29&gt;0</formula>
    </cfRule>
  </conditionalFormatting>
  <conditionalFormatting sqref="D16">
    <cfRule type="cellIs" dxfId="30" priority="35" operator="greaterThan">
      <formula>$D$5+$D$6</formula>
    </cfRule>
  </conditionalFormatting>
  <conditionalFormatting sqref="E16">
    <cfRule type="cellIs" dxfId="29" priority="34" operator="greaterThan">
      <formula>$F$5+$F$6</formula>
    </cfRule>
  </conditionalFormatting>
  <conditionalFormatting sqref="CJ12">
    <cfRule type="cellIs" dxfId="28" priority="31" operator="greaterThan">
      <formula>100</formula>
    </cfRule>
    <cfRule type="cellIs" dxfId="27" priority="33" operator="greaterThan">
      <formula>100</formula>
    </cfRule>
  </conditionalFormatting>
  <conditionalFormatting sqref="CJ10">
    <cfRule type="cellIs" dxfId="26" priority="32" operator="greaterThan">
      <formula>100</formula>
    </cfRule>
  </conditionalFormatting>
  <conditionalFormatting sqref="CJ29">
    <cfRule type="cellIs" dxfId="25" priority="29" operator="greaterThan">
      <formula>0</formula>
    </cfRule>
    <cfRule type="cellIs" dxfId="24" priority="30" operator="greaterThan">
      <formula>0</formula>
    </cfRule>
  </conditionalFormatting>
  <conditionalFormatting sqref="CJ25">
    <cfRule type="expression" dxfId="23" priority="26">
      <formula>$CJ$29&gt;0</formula>
    </cfRule>
    <cfRule type="expression" priority="27">
      <formula>$CJ$29&gt;0</formula>
    </cfRule>
  </conditionalFormatting>
  <conditionalFormatting sqref="F17">
    <cfRule type="expression" dxfId="22" priority="25">
      <formula>$CJ$29&gt;0</formula>
    </cfRule>
  </conditionalFormatting>
  <conditionalFormatting sqref="D17">
    <cfRule type="cellIs" dxfId="21" priority="24" operator="greaterThan">
      <formula>$D$5+$D$6</formula>
    </cfRule>
  </conditionalFormatting>
  <conditionalFormatting sqref="E17">
    <cfRule type="cellIs" dxfId="20" priority="23" operator="greaterThan">
      <formula>$F$5+$F$6</formula>
    </cfRule>
  </conditionalFormatting>
  <conditionalFormatting sqref="CU12">
    <cfRule type="cellIs" dxfId="19" priority="20" operator="greaterThan">
      <formula>100</formula>
    </cfRule>
    <cfRule type="cellIs" dxfId="18" priority="22" operator="greaterThan">
      <formula>100</formula>
    </cfRule>
  </conditionalFormatting>
  <conditionalFormatting sqref="CU10">
    <cfRule type="cellIs" dxfId="17" priority="21" operator="greaterThan">
      <formula>100</formula>
    </cfRule>
  </conditionalFormatting>
  <conditionalFormatting sqref="CU29">
    <cfRule type="cellIs" dxfId="16" priority="15" operator="greaterThan">
      <formula>0</formula>
    </cfRule>
    <cfRule type="cellIs" dxfId="15" priority="18" operator="greaterThan">
      <formula>0</formula>
    </cfRule>
    <cfRule type="cellIs" dxfId="14" priority="19" operator="greaterThan">
      <formula>0</formula>
    </cfRule>
  </conditionalFormatting>
  <conditionalFormatting sqref="F18">
    <cfRule type="expression" dxfId="13" priority="14">
      <formula>$CU$29&gt;0</formula>
    </cfRule>
  </conditionalFormatting>
  <conditionalFormatting sqref="D18">
    <cfRule type="cellIs" dxfId="12" priority="13" operator="greaterThan">
      <formula>$D$5+$D$6</formula>
    </cfRule>
  </conditionalFormatting>
  <conditionalFormatting sqref="E18">
    <cfRule type="cellIs" dxfId="11" priority="12" operator="greaterThan">
      <formula>$F$5+$F$6</formula>
    </cfRule>
  </conditionalFormatting>
  <conditionalFormatting sqref="DF12">
    <cfRule type="cellIs" dxfId="10" priority="9" operator="greaterThan">
      <formula>100</formula>
    </cfRule>
    <cfRule type="cellIs" dxfId="9" priority="11" operator="greaterThan">
      <formula>100</formula>
    </cfRule>
  </conditionalFormatting>
  <conditionalFormatting sqref="DF10">
    <cfRule type="cellIs" dxfId="8" priority="10" operator="greaterThan">
      <formula>100</formula>
    </cfRule>
  </conditionalFormatting>
  <conditionalFormatting sqref="DF29">
    <cfRule type="cellIs" dxfId="7" priority="6" operator="greaterThan">
      <formula>0</formula>
    </cfRule>
    <cfRule type="cellIs" dxfId="6" priority="7" operator="greaterThan">
      <formula>0</formula>
    </cfRule>
    <cfRule type="cellIs" dxfId="5" priority="8" operator="greaterThan">
      <formula>0</formula>
    </cfRule>
  </conditionalFormatting>
  <conditionalFormatting sqref="DF25">
    <cfRule type="expression" dxfId="4" priority="5">
      <formula>$DF$29&gt;0</formula>
    </cfRule>
  </conditionalFormatting>
  <conditionalFormatting sqref="F19">
    <cfRule type="expression" dxfId="3" priority="3">
      <formula>$DF$29&gt;0</formula>
    </cfRule>
    <cfRule type="expression" dxfId="2" priority="4">
      <formula>$CU$29&gt;0</formula>
    </cfRule>
  </conditionalFormatting>
  <conditionalFormatting sqref="D19">
    <cfRule type="cellIs" dxfId="1" priority="2" operator="greaterThan">
      <formula>$D$5+$D$6</formula>
    </cfRule>
  </conditionalFormatting>
  <conditionalFormatting sqref="E19">
    <cfRule type="cellIs" dxfId="0" priority="1" operator="greaterThan">
      <formula>$F$5+$F$6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" sqref="B1:D1"/>
    </sheetView>
  </sheetViews>
  <sheetFormatPr baseColWidth="10" defaultRowHeight="18" customHeight="1" x14ac:dyDescent="0.2"/>
  <sheetData>
    <row r="1" spans="1:4" ht="18" customHeight="1" x14ac:dyDescent="0.2">
      <c r="B1" s="46" t="s">
        <v>70</v>
      </c>
      <c r="C1" s="46" t="s">
        <v>71</v>
      </c>
      <c r="D1" s="46" t="s">
        <v>72</v>
      </c>
    </row>
    <row r="2" spans="1:4" ht="18" customHeight="1" x14ac:dyDescent="0.2">
      <c r="A2" s="26">
        <f>'Welcher Trafo'!B10</f>
        <v>0</v>
      </c>
      <c r="B2" s="45">
        <f>'Welcher Trafo'!D10</f>
        <v>22100</v>
      </c>
      <c r="C2" s="45">
        <f>'Welcher Trafo'!E10</f>
        <v>22950</v>
      </c>
      <c r="D2" s="45">
        <f>'Welcher Trafo'!F10</f>
        <v>45050</v>
      </c>
    </row>
    <row r="3" spans="1:4" ht="18" customHeight="1" x14ac:dyDescent="0.2">
      <c r="A3" s="26">
        <f>'Welcher Trafo'!B11</f>
        <v>5000</v>
      </c>
      <c r="B3" s="45">
        <f>'Welcher Trafo'!D11</f>
        <v>25341.118669690099</v>
      </c>
      <c r="C3" s="45">
        <f>'Welcher Trafo'!E11</f>
        <v>25041.40625</v>
      </c>
      <c r="D3" s="45">
        <f>'Welcher Trafo'!F11</f>
        <v>46365.550721882566</v>
      </c>
    </row>
    <row r="4" spans="1:4" ht="18" customHeight="1" x14ac:dyDescent="0.2">
      <c r="A4" s="26">
        <f>'Welcher Trafo'!B12</f>
        <v>10000</v>
      </c>
      <c r="B4" s="45">
        <f>'Welcher Trafo'!D12</f>
        <v>35064.474678760394</v>
      </c>
      <c r="C4" s="45">
        <f>'Welcher Trafo'!E12</f>
        <v>31315.625</v>
      </c>
      <c r="D4" s="45">
        <f>'Welcher Trafo'!F12</f>
        <v>50312.202887530242</v>
      </c>
    </row>
    <row r="5" spans="1:4" ht="18" customHeight="1" x14ac:dyDescent="0.2">
      <c r="A5" s="26">
        <f>'Welcher Trafo'!B13</f>
        <v>15000</v>
      </c>
      <c r="B5" s="45">
        <f>'Welcher Trafo'!D13</f>
        <v>51270.068027210888</v>
      </c>
      <c r="C5" s="45">
        <f>'Welcher Trafo'!E13</f>
        <v>41772.65625</v>
      </c>
      <c r="D5" s="45">
        <f>'Welcher Trafo'!F13</f>
        <v>56889.95649694305</v>
      </c>
    </row>
    <row r="6" spans="1:4" ht="18" customHeight="1" x14ac:dyDescent="0.2">
      <c r="A6" s="26">
        <f>'Welcher Trafo'!B14</f>
        <v>20000</v>
      </c>
      <c r="B6" s="45">
        <f>'Welcher Trafo'!D14</f>
        <v>73957.898715041578</v>
      </c>
      <c r="C6" s="45">
        <f>'Welcher Trafo'!E14</f>
        <v>56412.5</v>
      </c>
      <c r="D6" s="45">
        <f>'Welcher Trafo'!F14</f>
        <v>66098.811550120983</v>
      </c>
    </row>
    <row r="7" spans="1:4" ht="18" customHeight="1" x14ac:dyDescent="0.2">
      <c r="A7" s="26">
        <f>'Welcher Trafo'!B15</f>
        <v>25000</v>
      </c>
      <c r="B7" s="45">
        <f>'Welcher Trafo'!D15</f>
        <v>103127.96674225247</v>
      </c>
      <c r="C7" s="45">
        <f>'Welcher Trafo'!E15</f>
        <v>75235.15625</v>
      </c>
      <c r="D7" s="45">
        <f>'Welcher Trafo'!F15</f>
        <v>77938.768047064048</v>
      </c>
    </row>
    <row r="8" spans="1:4" ht="18" customHeight="1" x14ac:dyDescent="0.2">
      <c r="A8" s="26">
        <f>'Welcher Trafo'!B16</f>
        <v>30000</v>
      </c>
      <c r="B8" s="45">
        <f>'Welcher Trafo'!D16</f>
        <v>138780.27210884355</v>
      </c>
      <c r="C8" s="45">
        <f>'Welcher Trafo'!E16</f>
        <v>98240.625</v>
      </c>
      <c r="D8" s="45">
        <f>'Welcher Trafo'!F16</f>
        <v>92409.82598777223</v>
      </c>
    </row>
    <row r="9" spans="1:4" ht="18" customHeight="1" x14ac:dyDescent="0.2">
      <c r="A9" s="26">
        <f>'Welcher Trafo'!B17</f>
        <v>35000</v>
      </c>
      <c r="B9" s="45">
        <f>'Welcher Trafo'!D17</f>
        <v>180914.81481481483</v>
      </c>
      <c r="C9" s="45">
        <f>'Welcher Trafo'!E17</f>
        <v>125428.90625</v>
      </c>
      <c r="D9" s="45">
        <f>'Welcher Trafo'!F17</f>
        <v>109511.98537224553</v>
      </c>
    </row>
    <row r="10" spans="1:4" ht="18" customHeight="1" x14ac:dyDescent="0.2">
      <c r="A10" s="26">
        <f>'Welcher Trafo'!B18</f>
        <v>40000</v>
      </c>
      <c r="B10" s="45">
        <f>'Welcher Trafo'!D18</f>
        <v>229531.59486016628</v>
      </c>
      <c r="C10" s="45">
        <f>'Welcher Trafo'!E18</f>
        <v>156800</v>
      </c>
      <c r="D10" s="45">
        <f>'Welcher Trafo'!F18</f>
        <v>129245.24620048393</v>
      </c>
    </row>
    <row r="11" spans="1:4" ht="18" customHeight="1" x14ac:dyDescent="0.2">
      <c r="A11" s="26">
        <f>'Welcher Trafo'!B19</f>
        <v>45000</v>
      </c>
      <c r="B11" s="45">
        <f>'Welcher Trafo'!D19</f>
        <v>284630.61224489799</v>
      </c>
      <c r="C11" s="45">
        <f>'Welcher Trafo'!E19</f>
        <v>192353.90625</v>
      </c>
      <c r="D11" s="45">
        <f>'Welcher Trafo'!F19</f>
        <v>151609.60847248748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Welcher Trafo</vt:lpstr>
      <vt:lpstr>Daten</vt:lpstr>
      <vt:lpstr>Diagramm1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reinervolz</dc:creator>
  <cp:lastModifiedBy>reinervolz</cp:lastModifiedBy>
  <dcterms:created xsi:type="dcterms:W3CDTF">2014-08-25T09:34:42Z</dcterms:created>
  <dcterms:modified xsi:type="dcterms:W3CDTF">2014-09-03T15:32:09Z</dcterms:modified>
</cp:coreProperties>
</file>